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460" windowWidth="27900" windowHeight="22280" activeTab="0"/>
  </bookViews>
  <sheets>
    <sheet name="Costs" sheetId="1" r:id="rId1"/>
  </sheets>
  <definedNames>
    <definedName name="BanquetLB">'Costs'!$B$15</definedName>
    <definedName name="BanquetUB">'Costs'!$D$15</definedName>
    <definedName name="BodyCountLB">'Costs'!$B$13</definedName>
    <definedName name="BodyCountUB">'Costs'!$D$13</definedName>
    <definedName name="ConfRegLB">'Costs'!$B$9</definedName>
    <definedName name="ConfRegPDLB">'Costs'!$C$9</definedName>
    <definedName name="ConfRegPDUB">'Costs'!$E$9</definedName>
    <definedName name="ConfRegUB">'Costs'!$D$9</definedName>
    <definedName name="EMNLPRegLB">'Costs'!#REF!</definedName>
    <definedName name="EMNLPRegPDLB">'Costs'!#REF!</definedName>
    <definedName name="EMNLPRegPDUB">'Costs'!#REF!</definedName>
    <definedName name="EMNLPRegUB">'Costs'!#REF!</definedName>
    <definedName name="ExchangeRate">'Costs'!$C$6</definedName>
    <definedName name="PersonDaysLB">'Costs'!$C$12</definedName>
    <definedName name="PersonDaysUB">'Costs'!$E$12</definedName>
    <definedName name="_xlnm.Print_Area" localSheetId="0">'Costs'!$A$2:$F$115</definedName>
    <definedName name="StudentLunchLB">'Costs'!$B$16</definedName>
    <definedName name="StudentLunchUB">'Costs'!$D$16</definedName>
    <definedName name="TutorialRegLB">'Costs'!$B$11</definedName>
    <definedName name="TutorialRegPBUB">'Costs'!$E$11</definedName>
    <definedName name="TutorialRegPDLB">'Costs'!$C$11</definedName>
    <definedName name="TutorialRegPDUB">'Costs'!$E$11</definedName>
    <definedName name="TutorialRegUB">'Costs'!$D$11</definedName>
    <definedName name="WorkshopRegLB">'Costs'!$B$10</definedName>
    <definedName name="WorkshopRegPDLB">'Costs'!$C$10</definedName>
    <definedName name="WorkshopRegPDUB">'Costs'!$E$10</definedName>
    <definedName name="WorkshopRegUB">'Costs'!$D$10</definedName>
  </definedNames>
  <calcPr fullCalcOnLoad="1"/>
</workbook>
</file>

<file path=xl/sharedStrings.xml><?xml version="1.0" encoding="utf-8"?>
<sst xmlns="http://schemas.openxmlformats.org/spreadsheetml/2006/main" count="145" uniqueCount="136">
  <si>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</si>
  <si>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</si>
  <si>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</si>
  <si>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</si>
  <si>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</si>
  <si>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</si>
  <si>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</si>
  <si>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</si>
  <si>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</si>
  <si>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</si>
  <si>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</si>
  <si>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Refreshments for breaks, main conference</t>
  </si>
  <si>
    <t>Refreshments for breaks, tutorials</t>
  </si>
  <si>
    <t>Internet access at conference venue</t>
  </si>
  <si>
    <t>Including webmaster, web design fee, if applicable</t>
  </si>
  <si>
    <t>Auditorium rental, main conference, 3 days</t>
  </si>
  <si>
    <t>Room rentals, main conference, 3 days</t>
  </si>
  <si>
    <t>Room rentals, tutorials, 1 day</t>
  </si>
  <si>
    <t>Computing equipment purchase</t>
  </si>
  <si>
    <t>Data projector, screen, and sound in each room</t>
  </si>
  <si>
    <t>EXCLUDING BANQUET:</t>
  </si>
  <si>
    <t>TOTAL ESTIMATED LOCAL EXPENSES</t>
  </si>
  <si>
    <t>TOTAL ESTIMATED LOCAL EXPENSES, USD</t>
  </si>
  <si>
    <t>TOTAL ESTIMATED LOCAL EXPENSES, per person-day</t>
  </si>
  <si>
    <t>TOTAL ESTIMATED LOCAL EXPENSES, per person-day, USD</t>
  </si>
  <si>
    <t>TOTAL ESTIMATED LOCAL EXPENSES, per person, USD</t>
  </si>
  <si>
    <t>INCLUDING BANQUET:</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</si>
  <si>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</si>
  <si>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</si>
  <si>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</si>
  <si>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</si>
  <si>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</si>
  <si>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</si>
  <si>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</si>
  <si>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</si>
  <si>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</si>
  <si>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Number of registrants</t>
  </si>
  <si>
    <t>Number of registrants</t>
  </si>
  <si>
    <t>Optional but strongly recommended</t>
  </si>
  <si>
    <t>Only if not within walking distance</t>
  </si>
  <si>
    <t>Per-person cost of banquet</t>
  </si>
  <si>
    <t>Other (explain)</t>
  </si>
  <si>
    <t>Staffing personnel during conference</t>
  </si>
  <si>
    <t>Conference management fee</t>
  </si>
  <si>
    <t>POTENTIAL LOCAL INCOME</t>
  </si>
  <si>
    <t>COMMENTS</t>
  </si>
  <si>
    <t>TOTAL ESTIMATED LOCAL EXPENSES, per person</t>
  </si>
  <si>
    <t>Main conference, 3 days</t>
  </si>
  <si>
    <t>Tutorials, half a day</t>
  </si>
  <si>
    <t>Total number of person days</t>
  </si>
  <si>
    <t>Person days</t>
  </si>
  <si>
    <t>Number at banquet</t>
  </si>
  <si>
    <t>Number of student lunch</t>
  </si>
  <si>
    <t>TOTAL ESTIMATED LOCAL EXPENSES, per person-day, USD</t>
  </si>
  <si>
    <t>Total body count</t>
  </si>
  <si>
    <t>Subtotal, administration and supplies</t>
  </si>
  <si>
    <t>Subtotal, administration and supplies, USD</t>
  </si>
  <si>
    <t>Subtotal,  banquet, USD</t>
  </si>
  <si>
    <t>3 rooms of varying sizes: 1 for 100–120 people, 1 for about 75, and 1 for about 40–45.</t>
  </si>
  <si>
    <t>Including food, entertainment, space rental.  Spreadsheet assumes attendance by 70% of main conference registrants.</t>
  </si>
  <si>
    <t>State in bid where lunch will be held (could be on-site or off-site if there is a convenient location).</t>
  </si>
  <si>
    <t>Explain your estimates in your bid: likely sources, commitments already in hand, etc.</t>
  </si>
  <si>
    <t>ADMINISTRATIVE MEETINGS</t>
  </si>
  <si>
    <t>ACL or chapter exec board meeting</t>
  </si>
  <si>
    <t>Subtotal, banquet</t>
  </si>
  <si>
    <t>Per-person cost of banquet, USD</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</si>
  <si>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</si>
  <si>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</si>
  <si>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</si>
  <si>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</si>
  <si>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</si>
  <si>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</si>
  <si>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</si>
  <si>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</si>
  <si>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Venue setup fees</t>
  </si>
  <si>
    <t>Supply total-cost formulas</t>
  </si>
  <si>
    <t>BANQUET</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</si>
  <si>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</si>
  <si>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</si>
  <si>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</si>
  <si>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</si>
  <si>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</si>
  <si>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</si>
  <si>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</si>
  <si>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</si>
  <si>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</si>
  <si>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</si>
  <si>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</si>
  <si>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</si>
  <si>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</si>
  <si>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</si>
  <si>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</si>
  <si>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</si>
  <si>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</si>
  <si>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</si>
  <si>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</si>
  <si>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</si>
  <si>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USE YOUR LOCAL CURRENCY IN ALL YELLOW AND BLUE CELLS.   Local currency prints black, USD prints green.</t>
  </si>
  <si>
    <t>TOTAL ESTIMATED LOCAL EXPENSES, per person, USD</t>
  </si>
  <si>
    <t>Per-person cost of administration and supplies, USD</t>
  </si>
  <si>
    <t>Per-person cost of administration and supplies</t>
  </si>
  <si>
    <t>ADDITIONAL INFORMATION</t>
  </si>
  <si>
    <t>TOTAL ESTIMATED LOCAL EXPENSES, per person-day</t>
  </si>
  <si>
    <t>Wrap-up meeting</t>
  </si>
  <si>
    <t>All day use of a boardroom for 12 people, with lunch and refreshments mid-morning and mid-afternoon (same day as tutorials)</t>
  </si>
  <si>
    <t>Subtotal, administrative meetings</t>
  </si>
  <si>
    <t>Subtotal, administrative meetings, USD</t>
  </si>
  <si>
    <t>Upper bound is 150% of lower bound</t>
  </si>
  <si>
    <t>Big enough for plenary sessions, &gt;1000 people; also used for one of the parallel sessions (or for two, if divisible) and for associated conference plenary sessions</t>
  </si>
  <si>
    <t>ACL 2016, SAPIR-WHORF CONFERENCE AND HOCKEY CENTRE, CHOMSKY CITY, LINGOLAND
23–29 JULY 2016</t>
  </si>
  <si>
    <t>5 parallel sessions: 2 rooms for 300 people, 2 for 250, and 1 for about 200.</t>
  </si>
  <si>
    <t xml:space="preserve">Breakfast meeting in a boardroom for up to 40 people (third day of conference or first day of workshops). </t>
  </si>
  <si>
    <t>Lunch meeting in a boardroom for 25 people.</t>
  </si>
  <si>
    <t xml:space="preserve">Editorial Board meeting (Not at chapter meetings) </t>
  </si>
  <si>
    <t>Wireless access for at least 500 simultaneous users</t>
  </si>
  <si>
    <r>
      <rPr>
        <b/>
        <sz val="10"/>
        <color indexed="10"/>
        <rFont val="Optima"/>
        <family val="0"/>
      </rPr>
      <t xml:space="preserve">If prices quoted are not tax-inclusive, or if a tax rebate might be possible, explain the situation in your bid.  Mention whether VAT or other tax must be charged on registration fees. </t>
    </r>
    <r>
      <rPr>
        <sz val="10"/>
        <rFont val="Optima"/>
        <family val="0"/>
      </rPr>
      <t xml:space="preserve"> (Whether the ACL is obliged to pay VAT, GST, sales tax, or the like on purchases and whether taxes must be paid on registration fees varies widely from country to country and state to state.)</t>
    </r>
  </si>
  <si>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 (which are assumed to be constant across bids).</t>
    </r>
  </si>
  <si>
    <t>Number of hotel room-nights required to obtain this rate</t>
  </si>
  <si>
    <t>8 to 10 rooms of varying sizes: 2 for 120+ people, 3 for 80+, 2 for 60, 1 for 40–45.</t>
  </si>
  <si>
    <t>E.g., local team phone, postage, fax, etc. if applicable</t>
  </si>
  <si>
    <t>Room cost to participants (per night) — main conference hotel</t>
  </si>
  <si>
    <t>Room cost to participants (per night) — intermediate-price (budget) hotel</t>
  </si>
  <si>
    <t>Student housing (dormitory) cost to participants (per night)</t>
  </si>
  <si>
    <t>EUR
Exchange rate on 2016-06-31</t>
  </si>
  <si>
    <t>Workshops and co-located conferences, 2 days</t>
  </si>
  <si>
    <t>Total number of people attending at least one event.  Estimated as number of main conf registrations plus one-third of workshops and co-located conferences</t>
  </si>
  <si>
    <t>Room rentals, workshops and co-located conferences, 2 days</t>
  </si>
  <si>
    <t>Refreshments for breaks, workshops and co-located confs</t>
  </si>
  <si>
    <t>Breakfast, workshops and co-located conferences</t>
  </si>
  <si>
    <t>Give per-person cost for one coffee break.  The spreadsheet accounts for 2 breaks per day for the appropriate number of days.</t>
  </si>
  <si>
    <r>
      <t>Only</t>
    </r>
    <r>
      <rPr>
        <sz val="10"/>
        <color indexed="8"/>
        <rFont val="Optima"/>
        <family val="0"/>
      </rPr>
      <t xml:space="preserve"> if in a location where hotel rates don't normally include breakfast.  Give per-person cost of one breakfast. The spreadsheet accounts for the appropriate number of days.</t>
    </r>
  </si>
  <si>
    <r>
      <t>ACL Conference Bids — Local expenses template</t>
    </r>
    <r>
      <rPr>
        <b/>
        <sz val="10"/>
        <rFont val="Optima"/>
        <family val="0"/>
      </rPr>
      <t xml:space="preserve">
</t>
    </r>
    <r>
      <rPr>
        <sz val="10"/>
        <rFont val="Optima"/>
        <family val="0"/>
      </rPr>
      <t>Version: 2013-07-17</t>
    </r>
  </si>
  <si>
    <t>Give proposed conference, venue, city, and dates:</t>
  </si>
  <si>
    <r>
      <t xml:space="preserve">Give name of currency used (e.g., EUR, NZD, DCT) and current </t>
    </r>
    <r>
      <rPr>
        <b/>
        <i/>
        <sz val="10"/>
        <rFont val="Optima"/>
        <family val="0"/>
      </rPr>
      <t>multiplicative</t>
    </r>
    <r>
      <rPr>
        <b/>
        <sz val="10"/>
        <rFont val="Optima"/>
        <family val="0"/>
      </rPr>
      <t xml:space="preserve"> conversion factor to USD and date.  Spreadsheet works in local currency and converts totals.</t>
    </r>
  </si>
  <si>
    <t>Not all students attend the lunch; estimate those who do as about 30% of total number of all registrations.</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</si>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</sst>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b/>
      <sz val="14"/>
      <name val="Optima"/>
      <family val="0"/>
    </font>
    <font>
      <i/>
      <sz val="10"/>
      <color indexed="8"/>
      <name val="Optima"/>
      <family val="0"/>
    </font>
    <font>
      <b/>
      <sz val="10"/>
      <color indexed="50"/>
      <name val="Optima"/>
      <family val="0"/>
    </font>
    <font>
      <sz val="10"/>
      <color indexed="50"/>
      <name val="Optima"/>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CCFFCC"/>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ck"/>
      <right style="thin"/>
      <top style="thick"/>
      <bottom>
        <color indexed="63"/>
      </bottom>
    </border>
    <border>
      <left style="thin"/>
      <right style="thin"/>
      <top style="thin"/>
      <bottom style="thick"/>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ck"/>
    </border>
    <border>
      <left>
        <color indexed="63"/>
      </left>
      <right style="thick"/>
      <top style="thin"/>
      <bottom style="thin"/>
    </border>
    <border>
      <left style="thick"/>
      <right style="thin"/>
      <top style="thin"/>
      <bottom style="medium"/>
    </border>
    <border>
      <left style="thin"/>
      <right style="thin"/>
      <top style="thin"/>
      <bottom style="medium"/>
    </border>
    <border>
      <left>
        <color indexed="63"/>
      </left>
      <right style="thick"/>
      <top style="thin"/>
      <bottom style="medium"/>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style="thick"/>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2">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0" fontId="6" fillId="0" borderId="24"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5"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4" fontId="7" fillId="0" borderId="26" xfId="0" applyNumberFormat="1" applyFont="1" applyBorder="1" applyAlignment="1">
      <alignment horizontal="center" vertical="top" wrapText="1"/>
    </xf>
    <xf numFmtId="166" fontId="9" fillId="0" borderId="27" xfId="0" applyNumberFormat="1" applyFont="1" applyBorder="1" applyAlignment="1">
      <alignment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14" fillId="33" borderId="15" xfId="0" applyFont="1" applyFill="1" applyBorder="1" applyAlignment="1">
      <alignment horizontal="right" vertical="top" wrapText="1"/>
    </xf>
    <xf numFmtId="0" fontId="14" fillId="0" borderId="15" xfId="0" applyFont="1" applyBorder="1" applyAlignment="1">
      <alignment horizontal="right" vertical="top" wrapText="1"/>
    </xf>
    <xf numFmtId="177" fontId="9" fillId="0" borderId="26" xfId="0" applyNumberFormat="1" applyFont="1" applyBorder="1" applyAlignment="1">
      <alignment horizontal="left" vertical="top" wrapText="1"/>
    </xf>
    <xf numFmtId="0" fontId="15" fillId="0" borderId="12" xfId="0" applyFont="1" applyBorder="1" applyAlignment="1">
      <alignment vertical="top" wrapText="1"/>
    </xf>
    <xf numFmtId="0" fontId="15" fillId="0" borderId="10" xfId="0" applyFont="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4" fillId="0" borderId="16" xfId="0" applyFont="1" applyBorder="1" applyAlignment="1">
      <alignment horizontal="right" vertical="top" wrapText="1"/>
    </xf>
    <xf numFmtId="177" fontId="15"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6"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4" fillId="0" borderId="10" xfId="0" applyNumberFormat="1" applyFont="1" applyBorder="1" applyAlignment="1">
      <alignment horizontal="right" vertical="top" wrapText="1"/>
    </xf>
    <xf numFmtId="3" fontId="6" fillId="0" borderId="26"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6"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6"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6" xfId="0" applyNumberFormat="1" applyFont="1" applyBorder="1" applyAlignment="1">
      <alignment horizontal="center" vertical="top" wrapText="1"/>
    </xf>
    <xf numFmtId="3" fontId="6" fillId="33" borderId="25" xfId="0" applyNumberFormat="1" applyFont="1" applyFill="1" applyBorder="1" applyAlignment="1">
      <alignment horizontal="right" vertical="top" wrapText="1"/>
    </xf>
    <xf numFmtId="3" fontId="6" fillId="0" borderId="25" xfId="0" applyNumberFormat="1" applyFont="1" applyBorder="1" applyAlignment="1">
      <alignment horizontal="right" vertical="top" wrapText="1"/>
    </xf>
    <xf numFmtId="3" fontId="14" fillId="0" borderId="25" xfId="0" applyNumberFormat="1" applyFont="1" applyBorder="1" applyAlignment="1">
      <alignment horizontal="right" vertical="top" wrapText="1"/>
    </xf>
    <xf numFmtId="3" fontId="14" fillId="0" borderId="30"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4" fillId="0" borderId="11" xfId="0" applyNumberFormat="1" applyFont="1" applyBorder="1" applyAlignment="1">
      <alignment horizontal="right" vertical="top" wrapText="1"/>
    </xf>
    <xf numFmtId="3" fontId="14" fillId="0" borderId="28"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6"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8" xfId="0" applyNumberFormat="1" applyFont="1" applyFill="1" applyBorder="1" applyAlignment="1">
      <alignment horizontal="right" vertical="top" wrapText="1"/>
    </xf>
    <xf numFmtId="3" fontId="15"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1" xfId="0" applyNumberFormat="1" applyFont="1" applyFill="1" applyBorder="1" applyAlignment="1">
      <alignment horizontal="right" vertical="top" wrapText="1"/>
    </xf>
    <xf numFmtId="3" fontId="7" fillId="0" borderId="3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1"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1" xfId="0" applyNumberFormat="1" applyFont="1" applyBorder="1" applyAlignment="1">
      <alignment horizontal="right" vertical="top" wrapText="1"/>
    </xf>
    <xf numFmtId="3" fontId="6" fillId="0" borderId="25" xfId="44" applyNumberFormat="1" applyFont="1" applyBorder="1" applyAlignment="1">
      <alignment horizontal="right" vertical="top" wrapText="1"/>
    </xf>
    <xf numFmtId="3" fontId="6" fillId="0" borderId="30" xfId="44" applyNumberFormat="1" applyFont="1" applyBorder="1" applyAlignment="1">
      <alignment horizontal="right" vertical="top" wrapText="1"/>
    </xf>
    <xf numFmtId="181" fontId="14" fillId="0" borderId="26" xfId="0" applyNumberFormat="1" applyFont="1" applyBorder="1" applyAlignment="1">
      <alignment horizontal="right" vertical="top" wrapText="1"/>
    </xf>
    <xf numFmtId="181" fontId="14" fillId="0" borderId="31" xfId="0" applyNumberFormat="1" applyFont="1" applyBorder="1" applyAlignment="1">
      <alignment horizontal="right" vertical="top" wrapText="1"/>
    </xf>
    <xf numFmtId="181" fontId="15" fillId="0" borderId="10" xfId="0" applyNumberFormat="1" applyFont="1" applyBorder="1" applyAlignment="1">
      <alignment horizontal="left" vertical="top" wrapText="1"/>
    </xf>
    <xf numFmtId="181" fontId="14"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4" xfId="0" applyNumberFormat="1" applyFont="1" applyBorder="1" applyAlignment="1">
      <alignment horizontal="right" vertical="top" wrapText="1"/>
    </xf>
    <xf numFmtId="3" fontId="7" fillId="0" borderId="28" xfId="0" applyNumberFormat="1" applyFont="1" applyBorder="1" applyAlignment="1">
      <alignment horizontal="right" vertical="top" wrapText="1"/>
    </xf>
    <xf numFmtId="181" fontId="14"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6" xfId="0" applyNumberFormat="1" applyFont="1" applyBorder="1" applyAlignment="1">
      <alignment horizontal="right" vertical="top" wrapText="1"/>
    </xf>
    <xf numFmtId="0" fontId="8" fillId="0" borderId="14" xfId="0" applyFont="1" applyBorder="1" applyAlignment="1">
      <alignment horizontal="left" vertical="top" wrapText="1"/>
    </xf>
    <xf numFmtId="0" fontId="14" fillId="0" borderId="35" xfId="0" applyFont="1" applyBorder="1" applyAlignment="1">
      <alignment horizontal="right" vertical="top" wrapText="1"/>
    </xf>
    <xf numFmtId="3" fontId="6" fillId="33" borderId="36" xfId="0" applyNumberFormat="1" applyFont="1" applyFill="1" applyBorder="1" applyAlignment="1">
      <alignment horizontal="right" vertical="top" wrapText="1"/>
    </xf>
    <xf numFmtId="3" fontId="6" fillId="0" borderId="36" xfId="0" applyNumberFormat="1" applyFont="1" applyBorder="1" applyAlignment="1">
      <alignment horizontal="right" vertical="top" wrapText="1"/>
    </xf>
    <xf numFmtId="3" fontId="14" fillId="0" borderId="36" xfId="0" applyNumberFormat="1" applyFont="1" applyBorder="1" applyAlignment="1">
      <alignment horizontal="right" vertical="top" wrapText="1"/>
    </xf>
    <xf numFmtId="3" fontId="14" fillId="0" borderId="37" xfId="0" applyNumberFormat="1" applyFont="1" applyBorder="1" applyAlignment="1">
      <alignment horizontal="right" vertical="top" wrapText="1"/>
    </xf>
    <xf numFmtId="177" fontId="9" fillId="0" borderId="38" xfId="0" applyNumberFormat="1" applyFont="1" applyBorder="1" applyAlignment="1">
      <alignment horizontal="left" vertical="top" wrapText="1"/>
    </xf>
    <xf numFmtId="0" fontId="6" fillId="34" borderId="39"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6"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178" fontId="7" fillId="36" borderId="40"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1"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1"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4" fontId="6" fillId="36" borderId="40" xfId="0" applyNumberFormat="1" applyFont="1" applyFill="1" applyBorder="1" applyAlignment="1" applyProtection="1">
      <alignment horizontal="right" vertical="top" wrapText="1"/>
      <protection locked="0"/>
    </xf>
    <xf numFmtId="166" fontId="10" fillId="34" borderId="18" xfId="0" applyNumberFormat="1" applyFont="1" applyFill="1" applyBorder="1" applyAlignment="1">
      <alignment vertical="top" wrapText="1"/>
    </xf>
    <xf numFmtId="0" fontId="7" fillId="0" borderId="42" xfId="0" applyFont="1" applyBorder="1" applyAlignment="1">
      <alignment vertical="top" wrapText="1"/>
    </xf>
    <xf numFmtId="3" fontId="7" fillId="0" borderId="43" xfId="0" applyNumberFormat="1" applyFont="1" applyBorder="1" applyAlignment="1">
      <alignment vertical="top" wrapText="1"/>
    </xf>
    <xf numFmtId="3" fontId="7" fillId="0" borderId="43" xfId="0" applyNumberFormat="1" applyFont="1" applyBorder="1" applyAlignment="1">
      <alignment horizontal="right" vertical="top" wrapText="1"/>
    </xf>
    <xf numFmtId="166" fontId="9" fillId="0" borderId="44" xfId="0" applyNumberFormat="1" applyFont="1" applyBorder="1" applyAlignment="1">
      <alignment vertical="top" wrapText="1"/>
    </xf>
    <xf numFmtId="0" fontId="7" fillId="38" borderId="14" xfId="0" applyFont="1" applyFill="1" applyBorder="1" applyAlignment="1">
      <alignment vertical="top" wrapText="1"/>
    </xf>
    <xf numFmtId="4" fontId="6" fillId="36" borderId="45" xfId="0" applyNumberFormat="1" applyFont="1" applyFill="1"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7" fillId="0" borderId="48" xfId="0" applyFon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166" fontId="9" fillId="37" borderId="49" xfId="0" applyNumberFormat="1" applyFont="1" applyFill="1" applyBorder="1" applyAlignment="1" applyProtection="1">
      <alignment vertical="top" wrapText="1"/>
      <protection locked="0"/>
    </xf>
    <xf numFmtId="166" fontId="9" fillId="37" borderId="50" xfId="0" applyNumberFormat="1" applyFont="1" applyFill="1" applyBorder="1" applyAlignment="1" applyProtection="1">
      <alignment vertical="top" wrapText="1"/>
      <protection locked="0"/>
    </xf>
    <xf numFmtId="166" fontId="9" fillId="37" borderId="27" xfId="0" applyNumberFormat="1" applyFont="1" applyFill="1" applyBorder="1" applyAlignment="1" applyProtection="1">
      <alignment vertical="top" wrapText="1"/>
      <protection locked="0"/>
    </xf>
    <xf numFmtId="49" fontId="12" fillId="34" borderId="51" xfId="0" applyNumberFormat="1" applyFont="1" applyFill="1" applyBorder="1" applyAlignment="1">
      <alignment vertical="top" wrapText="1"/>
    </xf>
    <xf numFmtId="49" fontId="0" fillId="34" borderId="52" xfId="0" applyNumberFormat="1" applyFill="1" applyBorder="1" applyAlignment="1">
      <alignment vertical="top" wrapText="1"/>
    </xf>
    <xf numFmtId="49" fontId="0" fillId="34" borderId="53" xfId="0" applyNumberFormat="1" applyFill="1" applyBorder="1" applyAlignment="1">
      <alignment vertical="top" wrapText="1"/>
    </xf>
    <xf numFmtId="166" fontId="8" fillId="35" borderId="45" xfId="0" applyNumberFormat="1" applyFont="1" applyFill="1" applyBorder="1" applyAlignment="1">
      <alignment vertical="top" wrapText="1"/>
    </xf>
    <xf numFmtId="166" fontId="8" fillId="35" borderId="46" xfId="0" applyNumberFormat="1" applyFont="1" applyFill="1" applyBorder="1" applyAlignment="1">
      <alignment vertical="top" wrapText="1"/>
    </xf>
    <xf numFmtId="0" fontId="0" fillId="0" borderId="47" xfId="0" applyBorder="1" applyAlignment="1">
      <alignment vertical="top"/>
    </xf>
    <xf numFmtId="4" fontId="6" fillId="34" borderId="54" xfId="0" applyNumberFormat="1" applyFont="1" applyFill="1" applyBorder="1" applyAlignment="1">
      <alignment horizontal="center" vertical="top"/>
    </xf>
    <xf numFmtId="0" fontId="0" fillId="0" borderId="55" xfId="0" applyBorder="1" applyAlignment="1">
      <alignment horizontal="center" vertical="top"/>
    </xf>
    <xf numFmtId="166" fontId="10" fillId="34" borderId="54" xfId="0" applyNumberFormat="1" applyFont="1" applyFill="1" applyBorder="1" applyAlignment="1">
      <alignment horizontal="center" vertical="top" wrapText="1"/>
    </xf>
    <xf numFmtId="0" fontId="0" fillId="34" borderId="55" xfId="0" applyFill="1" applyBorder="1" applyAlignment="1">
      <alignment horizontal="center" vertical="top" wrapText="1"/>
    </xf>
    <xf numFmtId="166" fontId="10" fillId="37" borderId="22" xfId="0" applyNumberFormat="1" applyFont="1" applyFill="1" applyBorder="1" applyAlignment="1" applyProtection="1">
      <alignment vertical="top" wrapText="1"/>
      <protection locked="0"/>
    </xf>
    <xf numFmtId="166" fontId="10" fillId="37" borderId="38" xfId="0" applyNumberFormat="1" applyFont="1" applyFill="1" applyBorder="1" applyAlignment="1" applyProtection="1">
      <alignment vertical="top" wrapText="1"/>
      <protection locked="0"/>
    </xf>
    <xf numFmtId="166" fontId="10" fillId="37" borderId="1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7" fillId="0" borderId="14" xfId="0" applyFont="1" applyBorder="1" applyAlignment="1">
      <alignment vertical="top" wrapText="1"/>
    </xf>
    <xf numFmtId="3" fontId="7" fillId="36" borderId="23" xfId="0" applyNumberFormat="1" applyFont="1" applyFill="1" applyBorder="1" applyAlignment="1" applyProtection="1">
      <alignment horizontal="right" vertical="top" wrapText="1"/>
      <protection locked="0"/>
    </xf>
    <xf numFmtId="3" fontId="7" fillId="36" borderId="11" xfId="0" applyNumberFormat="1" applyFont="1" applyFill="1" applyBorder="1" applyAlignment="1" applyProtection="1">
      <alignment horizontal="right" vertical="top" wrapText="1"/>
      <protection locked="0"/>
    </xf>
    <xf numFmtId="3" fontId="7" fillId="0" borderId="23" xfId="0" applyNumberFormat="1" applyFont="1" applyBorder="1" applyAlignment="1">
      <alignment horizontal="right" vertical="top" wrapText="1"/>
    </xf>
    <xf numFmtId="3" fontId="7" fillId="0" borderId="11" xfId="0" applyNumberFormat="1" applyFont="1" applyBorder="1" applyAlignment="1">
      <alignment horizontal="right" vertical="top" wrapText="1"/>
    </xf>
    <xf numFmtId="0" fontId="6" fillId="0" borderId="48" xfId="0" applyFont="1" applyBorder="1" applyAlignment="1">
      <alignment vertical="top" wrapText="1"/>
    </xf>
    <xf numFmtId="0" fontId="51" fillId="39" borderId="0" xfId="0" applyFont="1" applyFill="1" applyBorder="1" applyAlignment="1">
      <alignment vertical="top" wrapText="1"/>
    </xf>
    <xf numFmtId="0" fontId="51" fillId="39" borderId="56"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8"/>
  <sheetViews>
    <sheetView tabSelected="1" zoomScale="125" zoomScaleNormal="125" zoomScalePageLayoutView="0" workbookViewId="0" topLeftCell="A1">
      <selection activeCell="A1" sqref="A1:IV1"/>
    </sheetView>
  </sheetViews>
  <sheetFormatPr defaultColWidth="8.8515625" defaultRowHeight="12.75"/>
  <cols>
    <col min="1" max="1" width="39.140625" style="8" customWidth="1"/>
    <col min="2" max="2" width="10.140625" style="23" customWidth="1"/>
    <col min="3" max="4" width="10.140625" style="24" customWidth="1"/>
    <col min="5" max="5" width="10.140625" style="51" customWidth="1"/>
    <col min="6" max="6" width="31.421875" style="16" customWidth="1"/>
    <col min="7" max="7" width="8.8515625" style="3" customWidth="1"/>
    <col min="8" max="16384" width="8.8515625" style="1" customWidth="1"/>
  </cols>
  <sheetData>
    <row r="1" spans="1:7" ht="72.75" customHeight="1">
      <c r="A1" s="180" t="s">
        <v>135</v>
      </c>
      <c r="B1" s="180"/>
      <c r="C1" s="180"/>
      <c r="D1" s="180"/>
      <c r="E1" s="180"/>
      <c r="F1" s="181"/>
      <c r="G1" s="1"/>
    </row>
    <row r="2" spans="1:6" ht="34.5" customHeight="1" thickBot="1">
      <c r="A2" s="160" t="s">
        <v>131</v>
      </c>
      <c r="B2" s="161"/>
      <c r="C2" s="161"/>
      <c r="D2" s="161"/>
      <c r="E2" s="161"/>
      <c r="F2" s="162"/>
    </row>
    <row r="3" spans="1:6" ht="27.75" customHeight="1" thickBot="1" thickTop="1">
      <c r="A3" s="56" t="s">
        <v>132</v>
      </c>
      <c r="B3" s="151" t="s">
        <v>109</v>
      </c>
      <c r="C3" s="152"/>
      <c r="D3" s="152"/>
      <c r="E3" s="152"/>
      <c r="F3" s="153"/>
    </row>
    <row r="4" spans="1:6" ht="42" customHeight="1" thickBot="1" thickTop="1">
      <c r="A4" s="179" t="s">
        <v>27</v>
      </c>
      <c r="B4" s="155"/>
      <c r="C4" s="155"/>
      <c r="D4" s="155"/>
      <c r="E4" s="155"/>
      <c r="F4" s="156"/>
    </row>
    <row r="5" spans="1:7" s="2" customFormat="1" ht="42.75" customHeight="1" thickBot="1" thickTop="1">
      <c r="A5" s="154" t="s">
        <v>115</v>
      </c>
      <c r="B5" s="155"/>
      <c r="C5" s="155"/>
      <c r="D5" s="155"/>
      <c r="E5" s="155"/>
      <c r="F5" s="156"/>
      <c r="G5" s="4"/>
    </row>
    <row r="6" spans="1:7" s="2" customFormat="1" ht="72" thickBot="1" thickTop="1">
      <c r="A6" s="41" t="s">
        <v>133</v>
      </c>
      <c r="B6" s="144" t="s">
        <v>123</v>
      </c>
      <c r="C6" s="134">
        <v>0.56378</v>
      </c>
      <c r="D6" s="163" t="s">
        <v>97</v>
      </c>
      <c r="E6" s="164"/>
      <c r="F6" s="165"/>
      <c r="G6" s="4"/>
    </row>
    <row r="7" spans="1:7" s="2" customFormat="1" ht="28.5" thickTop="1">
      <c r="A7" s="129" t="s">
        <v>28</v>
      </c>
      <c r="B7" s="166" t="s">
        <v>31</v>
      </c>
      <c r="C7" s="167"/>
      <c r="D7" s="168" t="s">
        <v>32</v>
      </c>
      <c r="E7" s="169"/>
      <c r="F7" s="53" t="s">
        <v>107</v>
      </c>
      <c r="G7" s="4"/>
    </row>
    <row r="8" spans="1:7" s="2" customFormat="1" ht="55.5">
      <c r="A8" s="45" t="s">
        <v>33</v>
      </c>
      <c r="B8" s="43" t="s">
        <v>36</v>
      </c>
      <c r="C8" s="44" t="s">
        <v>50</v>
      </c>
      <c r="D8" s="43" t="s">
        <v>37</v>
      </c>
      <c r="E8" s="44" t="s">
        <v>50</v>
      </c>
      <c r="F8" s="55"/>
      <c r="G8" s="8"/>
    </row>
    <row r="9" spans="1:7" s="2" customFormat="1" ht="13.5">
      <c r="A9" s="8" t="s">
        <v>47</v>
      </c>
      <c r="B9" s="39">
        <v>700</v>
      </c>
      <c r="C9" s="46">
        <f>ConfRegLB*3</f>
        <v>2100</v>
      </c>
      <c r="D9" s="46">
        <f>ConfRegLB*1.5</f>
        <v>1050</v>
      </c>
      <c r="E9" s="46">
        <f>ConfRegPDLB*1.5</f>
        <v>3150</v>
      </c>
      <c r="F9" s="16"/>
      <c r="G9" s="3"/>
    </row>
    <row r="10" spans="1:6" ht="27.75">
      <c r="A10" s="8" t="s">
        <v>124</v>
      </c>
      <c r="B10" s="39">
        <v>400</v>
      </c>
      <c r="C10" s="46">
        <f>WorkshopRegLB*2</f>
        <v>800</v>
      </c>
      <c r="D10" s="46">
        <f>WorkshopRegLB*1.5</f>
        <v>600</v>
      </c>
      <c r="E10" s="46">
        <f>WorkshopRegPDLB*1.5</f>
        <v>1200</v>
      </c>
      <c r="F10" s="15"/>
    </row>
    <row r="11" spans="1:6" ht="13.5">
      <c r="A11" s="8" t="s">
        <v>48</v>
      </c>
      <c r="B11" s="39">
        <v>320</v>
      </c>
      <c r="C11" s="46">
        <f>TutorialRegLB/2</f>
        <v>160</v>
      </c>
      <c r="D11" s="46">
        <f>TutorialRegLB*1.5</f>
        <v>480</v>
      </c>
      <c r="E11" s="46">
        <f>TutorialRegPDLB*1.5</f>
        <v>240</v>
      </c>
      <c r="F11" s="15"/>
    </row>
    <row r="12" spans="1:6" ht="13.5">
      <c r="A12" s="50" t="s">
        <v>49</v>
      </c>
      <c r="B12" s="40"/>
      <c r="C12" s="49">
        <f>SUM(ConfRegPDLB:TutorialRegPDLB)</f>
        <v>3060</v>
      </c>
      <c r="D12" s="46"/>
      <c r="E12" s="54">
        <f>PersonDaysLB*1.5</f>
        <v>4590</v>
      </c>
      <c r="F12" s="52"/>
    </row>
    <row r="13" spans="1:7" s="42" customFormat="1" ht="69.75">
      <c r="A13" s="50" t="s">
        <v>54</v>
      </c>
      <c r="B13" s="71">
        <f>ConfRegLB+WorkshopRegLB/3</f>
        <v>833.3333333333334</v>
      </c>
      <c r="C13" s="49"/>
      <c r="D13" s="71">
        <f>ConfRegUB+WorkshopRegUB/3</f>
        <v>1250</v>
      </c>
      <c r="E13" s="54"/>
      <c r="F13" s="52" t="s">
        <v>125</v>
      </c>
      <c r="G13" s="72"/>
    </row>
    <row r="15" spans="1:6" ht="13.5">
      <c r="A15" s="36" t="s">
        <v>51</v>
      </c>
      <c r="B15" s="40">
        <f>ConfRegLB*0.5</f>
        <v>350</v>
      </c>
      <c r="C15" s="47"/>
      <c r="D15" s="46">
        <f>BanquetLB*1.5</f>
        <v>525</v>
      </c>
      <c r="E15" s="46"/>
      <c r="F15" s="52"/>
    </row>
    <row r="16" spans="1:6" ht="57" thickBot="1">
      <c r="A16" s="146" t="s">
        <v>52</v>
      </c>
      <c r="B16" s="147">
        <f>ConfRegLB*0.3</f>
        <v>210</v>
      </c>
      <c r="C16" s="148"/>
      <c r="D16" s="148">
        <f>StudentLunchLB*1.5</f>
        <v>315</v>
      </c>
      <c r="E16" s="148"/>
      <c r="F16" s="149" t="s">
        <v>134</v>
      </c>
    </row>
    <row r="17" spans="1:7" s="5" customFormat="1" ht="55.5">
      <c r="A17" s="150"/>
      <c r="B17" s="33" t="s">
        <v>3</v>
      </c>
      <c r="C17" s="33" t="s">
        <v>4</v>
      </c>
      <c r="D17" s="33" t="s">
        <v>29</v>
      </c>
      <c r="E17" s="33" t="s">
        <v>30</v>
      </c>
      <c r="F17" s="145" t="s">
        <v>45</v>
      </c>
      <c r="G17" s="6"/>
    </row>
    <row r="18" spans="1:6" ht="84">
      <c r="A18" s="34" t="s">
        <v>2</v>
      </c>
      <c r="B18" s="26"/>
      <c r="F18" s="16" t="s">
        <v>87</v>
      </c>
    </row>
    <row r="19" spans="1:6" ht="69.75">
      <c r="A19" s="8" t="s">
        <v>15</v>
      </c>
      <c r="B19" s="130">
        <v>0</v>
      </c>
      <c r="C19" s="130">
        <v>0</v>
      </c>
      <c r="D19" s="46">
        <f>B19+ConfRegLB*C19</f>
        <v>0</v>
      </c>
      <c r="E19" s="46">
        <f>B19+C19*ConfRegUB</f>
        <v>0</v>
      </c>
      <c r="F19" s="133" t="s">
        <v>108</v>
      </c>
    </row>
    <row r="20" spans="1:6" ht="42">
      <c r="A20" s="8" t="s">
        <v>16</v>
      </c>
      <c r="B20" s="130">
        <v>0</v>
      </c>
      <c r="C20" s="130">
        <v>0</v>
      </c>
      <c r="D20" s="46">
        <f>B20+ConfRegLB*C20</f>
        <v>0</v>
      </c>
      <c r="E20" s="73">
        <f>B20+C20*ConfRegUB</f>
        <v>0</v>
      </c>
      <c r="F20" s="133" t="s">
        <v>110</v>
      </c>
    </row>
    <row r="21" spans="1:6" ht="42">
      <c r="A21" s="8" t="s">
        <v>126</v>
      </c>
      <c r="B21" s="130">
        <v>0</v>
      </c>
      <c r="C21" s="130">
        <v>0</v>
      </c>
      <c r="D21" s="46">
        <f>B21+WorkshopRegLB*C21</f>
        <v>0</v>
      </c>
      <c r="E21" s="73">
        <f>B21+C21*WorkshopRegUB</f>
        <v>0</v>
      </c>
      <c r="F21" s="133" t="s">
        <v>118</v>
      </c>
    </row>
    <row r="22" spans="1:6" ht="42">
      <c r="A22" s="8" t="s">
        <v>17</v>
      </c>
      <c r="B22" s="130">
        <v>0</v>
      </c>
      <c r="C22" s="130">
        <v>0</v>
      </c>
      <c r="D22" s="46">
        <f>B22+TutorialRegLB*C22/2</f>
        <v>0</v>
      </c>
      <c r="E22" s="73">
        <f>B22+C22*TutorialRegUB/2</f>
        <v>0</v>
      </c>
      <c r="F22" s="133" t="s">
        <v>58</v>
      </c>
    </row>
    <row r="23" spans="1:6" ht="27.75">
      <c r="A23" s="8" t="s">
        <v>13</v>
      </c>
      <c r="B23" s="130">
        <v>0</v>
      </c>
      <c r="C23" s="130">
        <v>0</v>
      </c>
      <c r="D23" s="46">
        <f>B23+C23*PersonDaysLB</f>
        <v>0</v>
      </c>
      <c r="E23" s="73">
        <f>B23+C23*PersonDaysUB</f>
        <v>0</v>
      </c>
      <c r="F23" s="133" t="s">
        <v>114</v>
      </c>
    </row>
    <row r="24" spans="1:6" ht="27.75">
      <c r="A24" s="8" t="s">
        <v>6</v>
      </c>
      <c r="B24" s="130">
        <v>0</v>
      </c>
      <c r="C24" s="74"/>
      <c r="D24" s="46">
        <f>B24</f>
        <v>0</v>
      </c>
      <c r="E24" s="46">
        <f>B24</f>
        <v>0</v>
      </c>
      <c r="F24" s="133" t="s">
        <v>19</v>
      </c>
    </row>
    <row r="25" spans="1:6" ht="42">
      <c r="A25" s="8" t="s">
        <v>74</v>
      </c>
      <c r="B25" s="130">
        <v>0</v>
      </c>
      <c r="C25" s="74"/>
      <c r="D25" s="46">
        <f>B25</f>
        <v>0</v>
      </c>
      <c r="E25" s="46">
        <f>B25</f>
        <v>0</v>
      </c>
      <c r="F25" s="133" t="s">
        <v>34</v>
      </c>
    </row>
    <row r="26" spans="1:6" ht="13.5">
      <c r="A26" s="9" t="s">
        <v>41</v>
      </c>
      <c r="B26" s="131">
        <v>0</v>
      </c>
      <c r="C26" s="131">
        <v>0</v>
      </c>
      <c r="D26" s="131">
        <v>0</v>
      </c>
      <c r="E26" s="132">
        <v>0</v>
      </c>
      <c r="F26" s="133" t="s">
        <v>75</v>
      </c>
    </row>
    <row r="27" spans="1:6" ht="13.5">
      <c r="A27" s="11" t="s">
        <v>81</v>
      </c>
      <c r="B27" s="75"/>
      <c r="C27" s="54"/>
      <c r="D27" s="54">
        <f>SUM(D19:D26)</f>
        <v>0</v>
      </c>
      <c r="E27" s="54">
        <f>SUM(E19:E26)</f>
        <v>0</v>
      </c>
      <c r="F27" s="135"/>
    </row>
    <row r="28" spans="1:6" ht="13.5">
      <c r="A28" s="57" t="s">
        <v>82</v>
      </c>
      <c r="B28" s="75"/>
      <c r="C28" s="54"/>
      <c r="D28" s="112">
        <f>D27*ExchangeRate</f>
        <v>0</v>
      </c>
      <c r="E28" s="112">
        <f>E27*ExchangeRate</f>
        <v>0</v>
      </c>
      <c r="F28" s="136"/>
    </row>
    <row r="29" spans="1:6" ht="13.5">
      <c r="A29" s="11" t="s">
        <v>83</v>
      </c>
      <c r="B29" s="75"/>
      <c r="C29" s="54"/>
      <c r="D29" s="54">
        <f>D27/PersonDaysLB</f>
        <v>0</v>
      </c>
      <c r="E29" s="54">
        <f>E27/PersonDaysUB</f>
        <v>0</v>
      </c>
      <c r="F29" s="135"/>
    </row>
    <row r="30" spans="1:6" ht="27.75">
      <c r="A30" s="57" t="s">
        <v>84</v>
      </c>
      <c r="B30" s="75"/>
      <c r="C30" s="54"/>
      <c r="D30" s="112">
        <f>D29*ExchangeRate</f>
        <v>0</v>
      </c>
      <c r="E30" s="115">
        <f>E29*ExchangeRate</f>
        <v>0</v>
      </c>
      <c r="F30" s="136"/>
    </row>
    <row r="31" spans="1:6" ht="13.5">
      <c r="A31" s="10"/>
      <c r="B31" s="75"/>
      <c r="C31" s="54"/>
      <c r="D31" s="54"/>
      <c r="E31" s="77"/>
      <c r="F31" s="135"/>
    </row>
    <row r="32" spans="1:6" ht="13.5">
      <c r="A32" s="35" t="s">
        <v>88</v>
      </c>
      <c r="B32" s="54"/>
      <c r="C32" s="54"/>
      <c r="D32" s="54"/>
      <c r="E32" s="77"/>
      <c r="F32" s="135"/>
    </row>
    <row r="33" spans="1:6" ht="12.75" customHeight="1">
      <c r="A33" s="8" t="s">
        <v>69</v>
      </c>
      <c r="B33" s="130">
        <v>0</v>
      </c>
      <c r="C33" s="130">
        <v>0</v>
      </c>
      <c r="D33" s="46">
        <f>B33+C33*ConfRegPDLB</f>
        <v>0</v>
      </c>
      <c r="E33" s="117">
        <f>B33+C33*ConfRegPDUB</f>
        <v>0</v>
      </c>
      <c r="F33" s="170" t="s">
        <v>130</v>
      </c>
    </row>
    <row r="34" spans="1:6" ht="27.75">
      <c r="A34" s="8" t="s">
        <v>128</v>
      </c>
      <c r="B34" s="130">
        <v>0</v>
      </c>
      <c r="C34" s="130">
        <v>0</v>
      </c>
      <c r="D34" s="73">
        <f>B34+C34*WorkshopRegPDLB</f>
        <v>0</v>
      </c>
      <c r="E34" s="46">
        <f>B34+C34*WorkshopRegPDUB</f>
        <v>0</v>
      </c>
      <c r="F34" s="171"/>
    </row>
    <row r="35" spans="1:6" ht="13.5">
      <c r="A35" s="173" t="s">
        <v>70</v>
      </c>
      <c r="B35" s="175">
        <v>0</v>
      </c>
      <c r="C35" s="175">
        <v>0</v>
      </c>
      <c r="D35" s="177">
        <f>B35+C35*TutorialRegPDLB</f>
        <v>0</v>
      </c>
      <c r="E35" s="177">
        <f>B35+C35*TutorialRegUB/2</f>
        <v>0</v>
      </c>
      <c r="F35" s="171"/>
    </row>
    <row r="36" spans="1:6" ht="13.5">
      <c r="A36" s="174"/>
      <c r="B36" s="176"/>
      <c r="C36" s="176"/>
      <c r="D36" s="178"/>
      <c r="E36" s="178"/>
      <c r="F36" s="172"/>
    </row>
    <row r="37" spans="1:6" ht="13.5">
      <c r="A37" s="8" t="s">
        <v>11</v>
      </c>
      <c r="B37" s="130">
        <v>0</v>
      </c>
      <c r="C37" s="130">
        <v>0</v>
      </c>
      <c r="D37" s="73">
        <f>B37+C37*ConfRegPDLB*2</f>
        <v>0</v>
      </c>
      <c r="E37" s="46">
        <f>B37+C37*ConfRegPDUB*2</f>
        <v>0</v>
      </c>
      <c r="F37" s="157" t="s">
        <v>129</v>
      </c>
    </row>
    <row r="38" spans="1:6" ht="27.75">
      <c r="A38" s="8" t="s">
        <v>127</v>
      </c>
      <c r="B38" s="130">
        <v>0</v>
      </c>
      <c r="C38" s="130">
        <v>0</v>
      </c>
      <c r="D38" s="73">
        <f>B38+C38*WorkshopRegPDLB*2</f>
        <v>0</v>
      </c>
      <c r="E38" s="46">
        <f>B38+C38*WorkshopRegPDUB*2</f>
        <v>0</v>
      </c>
      <c r="F38" s="158"/>
    </row>
    <row r="39" spans="1:6" ht="13.5">
      <c r="A39" s="8" t="s">
        <v>12</v>
      </c>
      <c r="B39" s="130">
        <v>0</v>
      </c>
      <c r="C39" s="130">
        <v>0</v>
      </c>
      <c r="D39" s="73">
        <f>B39+C39*TutorialRegPDLB*2</f>
        <v>0</v>
      </c>
      <c r="E39" s="46">
        <f>B39+C39*TutorialRegPDUB*2</f>
        <v>0</v>
      </c>
      <c r="F39" s="159"/>
    </row>
    <row r="40" spans="1:6" ht="55.5">
      <c r="A40" s="8" t="s">
        <v>7</v>
      </c>
      <c r="B40" s="130">
        <v>0</v>
      </c>
      <c r="C40" s="130">
        <v>0</v>
      </c>
      <c r="D40" s="46">
        <f>B40+C40*ConfRegLB*0.7</f>
        <v>0</v>
      </c>
      <c r="E40" s="118">
        <f>B40+C40*ConfRegUB*0.7</f>
        <v>0</v>
      </c>
      <c r="F40" s="133" t="s">
        <v>59</v>
      </c>
    </row>
    <row r="41" spans="1:6" ht="13.5">
      <c r="A41" s="8" t="s">
        <v>41</v>
      </c>
      <c r="B41" s="131">
        <v>0</v>
      </c>
      <c r="C41" s="131">
        <v>0</v>
      </c>
      <c r="D41" s="131">
        <v>0</v>
      </c>
      <c r="E41" s="132">
        <v>0</v>
      </c>
      <c r="F41" s="133" t="s">
        <v>75</v>
      </c>
    </row>
    <row r="42" spans="1:7" ht="13.5">
      <c r="A42" s="11" t="s">
        <v>89</v>
      </c>
      <c r="B42" s="75"/>
      <c r="C42" s="54"/>
      <c r="D42" s="54">
        <f>SUM(D33:D41)</f>
        <v>0</v>
      </c>
      <c r="E42" s="54">
        <f>SUM(E33:E41)</f>
        <v>0</v>
      </c>
      <c r="F42" s="135"/>
      <c r="G42"/>
    </row>
    <row r="43" spans="1:7" ht="13.5">
      <c r="A43" s="57" t="s">
        <v>90</v>
      </c>
      <c r="B43" s="75"/>
      <c r="C43" s="54"/>
      <c r="D43" s="112">
        <f>D42*ExchangeRate</f>
        <v>0</v>
      </c>
      <c r="E43" s="112">
        <f>E42*ExchangeRate</f>
        <v>0</v>
      </c>
      <c r="F43" s="136"/>
      <c r="G43"/>
    </row>
    <row r="44" spans="1:7" ht="13.5">
      <c r="A44" s="11" t="s">
        <v>91</v>
      </c>
      <c r="B44" s="75"/>
      <c r="C44" s="54"/>
      <c r="D44" s="54">
        <f>D42/PersonDaysLB</f>
        <v>0</v>
      </c>
      <c r="E44" s="54">
        <f>E42/PersonDaysUB</f>
        <v>0</v>
      </c>
      <c r="F44" s="135"/>
      <c r="G44"/>
    </row>
    <row r="45" spans="1:7" ht="13.5">
      <c r="A45" s="57" t="s">
        <v>92</v>
      </c>
      <c r="B45" s="75"/>
      <c r="C45" s="54"/>
      <c r="D45" s="115">
        <f>D44*ExchangeRate</f>
        <v>0</v>
      </c>
      <c r="E45" s="119">
        <f>E44*ExchangeRate</f>
        <v>0</v>
      </c>
      <c r="F45" s="137"/>
      <c r="G45"/>
    </row>
    <row r="46" spans="2:6" ht="13.5">
      <c r="B46" s="78"/>
      <c r="C46" s="78"/>
      <c r="D46" s="78"/>
      <c r="E46" s="79"/>
      <c r="F46" s="138"/>
    </row>
    <row r="47" spans="1:6" ht="13.5">
      <c r="A47" s="35" t="s">
        <v>95</v>
      </c>
      <c r="B47" s="78"/>
      <c r="C47" s="78"/>
      <c r="D47" s="78"/>
      <c r="E47" s="79"/>
      <c r="F47" s="138"/>
    </row>
    <row r="48" spans="1:6" ht="42">
      <c r="A48" s="8" t="s">
        <v>1</v>
      </c>
      <c r="B48" s="130">
        <v>0</v>
      </c>
      <c r="C48" s="130">
        <v>0</v>
      </c>
      <c r="D48" s="54">
        <f>B48+StudentLunchLB*C48</f>
        <v>0</v>
      </c>
      <c r="E48" s="77">
        <f>B48+C48*StudentLunchUB</f>
        <v>0</v>
      </c>
      <c r="F48" s="133" t="s">
        <v>60</v>
      </c>
    </row>
    <row r="49" spans="1:6" ht="13.5">
      <c r="A49" s="58" t="s">
        <v>96</v>
      </c>
      <c r="B49" s="78"/>
      <c r="C49" s="78"/>
      <c r="D49" s="112">
        <f>D48*ExchangeRate</f>
        <v>0</v>
      </c>
      <c r="E49" s="115">
        <f>E48*ExchangeRate</f>
        <v>0</v>
      </c>
      <c r="F49" s="139"/>
    </row>
    <row r="50" spans="1:6" ht="13.5">
      <c r="A50" s="58"/>
      <c r="B50" s="78"/>
      <c r="C50" s="78"/>
      <c r="D50" s="112"/>
      <c r="E50" s="112"/>
      <c r="F50" s="138"/>
    </row>
    <row r="51" spans="1:6" ht="13.5">
      <c r="A51" s="35" t="s">
        <v>62</v>
      </c>
      <c r="B51" s="78"/>
      <c r="C51" s="78"/>
      <c r="D51" s="78"/>
      <c r="E51" s="79"/>
      <c r="F51" s="138"/>
    </row>
    <row r="52" spans="1:7" s="65" customFormat="1" ht="69.75">
      <c r="A52" s="116" t="s">
        <v>63</v>
      </c>
      <c r="B52" s="130">
        <v>0</v>
      </c>
      <c r="C52" s="130">
        <v>0</v>
      </c>
      <c r="D52" s="78">
        <f>B52+C52*12</f>
        <v>0</v>
      </c>
      <c r="E52" s="79">
        <f>D52</f>
        <v>0</v>
      </c>
      <c r="F52" s="133" t="s">
        <v>104</v>
      </c>
      <c r="G52" s="64"/>
    </row>
    <row r="53" spans="1:7" s="65" customFormat="1" ht="27.75">
      <c r="A53" s="116" t="s">
        <v>113</v>
      </c>
      <c r="B53" s="130">
        <v>0</v>
      </c>
      <c r="C53" s="130">
        <v>0</v>
      </c>
      <c r="D53" s="78">
        <f>B53+C53*25</f>
        <v>0</v>
      </c>
      <c r="E53" s="79">
        <f>D53</f>
        <v>0</v>
      </c>
      <c r="F53" s="133" t="s">
        <v>112</v>
      </c>
      <c r="G53" s="64"/>
    </row>
    <row r="54" spans="1:7" s="65" customFormat="1" ht="55.5">
      <c r="A54" s="116" t="s">
        <v>103</v>
      </c>
      <c r="B54" s="130">
        <v>0</v>
      </c>
      <c r="C54" s="130">
        <v>0</v>
      </c>
      <c r="D54" s="78">
        <f>B54+C54*18</f>
        <v>0</v>
      </c>
      <c r="E54" s="79">
        <f>D54</f>
        <v>0</v>
      </c>
      <c r="F54" s="133" t="s">
        <v>111</v>
      </c>
      <c r="G54" s="64"/>
    </row>
    <row r="55" spans="1:6" ht="13.5">
      <c r="A55" s="12" t="s">
        <v>105</v>
      </c>
      <c r="D55" s="79">
        <f>SUM(D52:D54)</f>
        <v>0</v>
      </c>
      <c r="E55" s="78">
        <f>SUM(E52:E54)</f>
        <v>0</v>
      </c>
      <c r="F55" s="139"/>
    </row>
    <row r="56" spans="1:6" ht="13.5">
      <c r="A56" s="58" t="s">
        <v>106</v>
      </c>
      <c r="D56" s="112">
        <f>D55*ExchangeRate</f>
        <v>0</v>
      </c>
      <c r="E56" s="115">
        <f>E55*ExchangeRate</f>
        <v>0</v>
      </c>
      <c r="F56" s="139"/>
    </row>
    <row r="57" spans="2:6" ht="13.5">
      <c r="B57" s="78"/>
      <c r="C57" s="78"/>
      <c r="D57" s="78"/>
      <c r="E57" s="79"/>
      <c r="F57" s="138"/>
    </row>
    <row r="58" spans="1:7" ht="13.5">
      <c r="A58" s="35" t="s">
        <v>76</v>
      </c>
      <c r="B58" s="54"/>
      <c r="C58" s="54"/>
      <c r="D58" s="54"/>
      <c r="E58" s="77"/>
      <c r="F58" s="135"/>
      <c r="G58"/>
    </row>
    <row r="59" spans="1:6" ht="13.5">
      <c r="A59" s="8" t="s">
        <v>77</v>
      </c>
      <c r="B59" s="140">
        <v>0</v>
      </c>
      <c r="C59" s="140">
        <v>0</v>
      </c>
      <c r="D59" s="46">
        <f>B59+BanquetLB*C59</f>
        <v>0</v>
      </c>
      <c r="E59" s="73">
        <f>B59+C59*BanquetUB</f>
        <v>0</v>
      </c>
      <c r="F59" s="133"/>
    </row>
    <row r="60" spans="1:6" ht="13.5">
      <c r="A60" s="8" t="s">
        <v>78</v>
      </c>
      <c r="B60" s="140">
        <v>0</v>
      </c>
      <c r="C60" s="140">
        <v>0</v>
      </c>
      <c r="D60" s="46">
        <f>B60+BanquetLB*C60</f>
        <v>0</v>
      </c>
      <c r="E60" s="73">
        <f>B60+C60*BanquetUB</f>
        <v>0</v>
      </c>
      <c r="F60" s="133"/>
    </row>
    <row r="61" spans="1:6" ht="27.75">
      <c r="A61" s="8" t="s">
        <v>79</v>
      </c>
      <c r="B61" s="140">
        <v>0</v>
      </c>
      <c r="C61" s="140">
        <v>0</v>
      </c>
      <c r="D61" s="46">
        <f>B61+BanquetLB*C61</f>
        <v>0</v>
      </c>
      <c r="E61" s="73">
        <f>B61+C61*BanquetUB</f>
        <v>0</v>
      </c>
      <c r="F61" s="133" t="s">
        <v>38</v>
      </c>
    </row>
    <row r="62" spans="1:6" ht="27.75">
      <c r="A62" s="8" t="s">
        <v>80</v>
      </c>
      <c r="B62" s="140">
        <v>0</v>
      </c>
      <c r="C62" s="140">
        <v>0</v>
      </c>
      <c r="D62" s="46">
        <f>B62+BanquetLB*C62</f>
        <v>0</v>
      </c>
      <c r="E62" s="73">
        <f>B62+C62*BanquetUB</f>
        <v>0</v>
      </c>
      <c r="F62" s="133" t="s">
        <v>39</v>
      </c>
    </row>
    <row r="63" spans="1:6" ht="13.5">
      <c r="A63" s="8" t="s">
        <v>41</v>
      </c>
      <c r="B63" s="131">
        <v>0</v>
      </c>
      <c r="C63" s="131">
        <v>0</v>
      </c>
      <c r="D63" s="131">
        <v>0</v>
      </c>
      <c r="E63" s="132">
        <v>0</v>
      </c>
      <c r="F63" s="133" t="s">
        <v>75</v>
      </c>
    </row>
    <row r="64" spans="1:6" ht="13.5">
      <c r="A64" s="12" t="s">
        <v>64</v>
      </c>
      <c r="B64" s="54"/>
      <c r="C64" s="46"/>
      <c r="D64" s="54">
        <f>SUM(D59:D62)</f>
        <v>0</v>
      </c>
      <c r="E64" s="77">
        <f>SUM(E59:E63)</f>
        <v>0</v>
      </c>
      <c r="F64" s="135"/>
    </row>
    <row r="65" spans="1:6" ht="13.5">
      <c r="A65" s="58" t="s">
        <v>57</v>
      </c>
      <c r="B65" s="54"/>
      <c r="C65" s="46"/>
      <c r="D65" s="112">
        <f>D64*ExchangeRate</f>
        <v>0</v>
      </c>
      <c r="E65" s="112">
        <f>E64*ExchangeRate</f>
        <v>0</v>
      </c>
      <c r="F65" s="136"/>
    </row>
    <row r="66" spans="1:7" ht="13.5">
      <c r="A66" s="12" t="s">
        <v>40</v>
      </c>
      <c r="B66" s="54"/>
      <c r="C66" s="46"/>
      <c r="D66" s="54">
        <f>D64/BanquetLB</f>
        <v>0</v>
      </c>
      <c r="E66" s="77">
        <f>E64/BanquetUB</f>
        <v>0</v>
      </c>
      <c r="F66" s="136"/>
      <c r="G66" s="1"/>
    </row>
    <row r="67" spans="1:7" ht="13.5">
      <c r="A67" s="58" t="s">
        <v>65</v>
      </c>
      <c r="B67" s="54"/>
      <c r="C67" s="46"/>
      <c r="D67" s="115">
        <f>D66*ExchangeRate</f>
        <v>0</v>
      </c>
      <c r="E67" s="113">
        <f>E66*ExchangeRate</f>
        <v>0</v>
      </c>
      <c r="F67" s="136"/>
      <c r="G67" s="1"/>
    </row>
    <row r="68" spans="1:7" ht="13.5">
      <c r="A68" s="12"/>
      <c r="B68" s="54"/>
      <c r="C68" s="46"/>
      <c r="D68" s="80"/>
      <c r="E68" s="81"/>
      <c r="F68" s="135"/>
      <c r="G68" s="1"/>
    </row>
    <row r="69" spans="1:7" ht="97.5">
      <c r="A69" s="35" t="s">
        <v>94</v>
      </c>
      <c r="B69" s="75"/>
      <c r="C69" s="54"/>
      <c r="D69" s="82"/>
      <c r="E69" s="83"/>
      <c r="F69" s="135" t="s">
        <v>116</v>
      </c>
      <c r="G69" s="1"/>
    </row>
    <row r="70" spans="1:7" ht="97.5">
      <c r="A70" s="8" t="s">
        <v>18</v>
      </c>
      <c r="B70" s="131">
        <v>0</v>
      </c>
      <c r="C70" s="141"/>
      <c r="D70" s="46">
        <f>B70</f>
        <v>0</v>
      </c>
      <c r="E70" s="73">
        <f>B70</f>
        <v>0</v>
      </c>
      <c r="F70" s="133" t="s">
        <v>85</v>
      </c>
      <c r="G70" s="1"/>
    </row>
    <row r="71" spans="1:7" ht="13.5">
      <c r="A71" s="8" t="s">
        <v>68</v>
      </c>
      <c r="B71" s="131">
        <v>0</v>
      </c>
      <c r="C71" s="131">
        <v>0</v>
      </c>
      <c r="D71" s="46">
        <f>B71+C71*BodyCountLB</f>
        <v>0</v>
      </c>
      <c r="E71" s="73">
        <f>B71+C71*BodyCountUB</f>
        <v>0</v>
      </c>
      <c r="F71" s="133" t="s">
        <v>86</v>
      </c>
      <c r="G71" s="1"/>
    </row>
    <row r="72" spans="1:7" ht="27.75">
      <c r="A72" s="8" t="s">
        <v>5</v>
      </c>
      <c r="B72" s="130">
        <v>0</v>
      </c>
      <c r="C72" s="142"/>
      <c r="D72" s="46">
        <f aca="true" t="shared" si="0" ref="D72:D77">B72</f>
        <v>0</v>
      </c>
      <c r="E72" s="73">
        <f aca="true" t="shared" si="1" ref="E72:E77">B72</f>
        <v>0</v>
      </c>
      <c r="F72" s="133" t="s">
        <v>14</v>
      </c>
      <c r="G72" s="1"/>
    </row>
    <row r="73" spans="1:7" ht="13.5">
      <c r="A73" s="8" t="s">
        <v>8</v>
      </c>
      <c r="B73" s="130">
        <v>0</v>
      </c>
      <c r="C73" s="143"/>
      <c r="D73" s="46">
        <f t="shared" si="0"/>
        <v>0</v>
      </c>
      <c r="E73" s="73">
        <f t="shared" si="1"/>
        <v>0</v>
      </c>
      <c r="F73" s="133" t="s">
        <v>73</v>
      </c>
      <c r="G73" s="1"/>
    </row>
    <row r="74" spans="1:7" ht="13.5">
      <c r="A74" s="8" t="s">
        <v>9</v>
      </c>
      <c r="B74" s="131">
        <v>0</v>
      </c>
      <c r="C74" s="143"/>
      <c r="D74" s="46">
        <f t="shared" si="0"/>
        <v>0</v>
      </c>
      <c r="E74" s="73">
        <f t="shared" si="1"/>
        <v>0</v>
      </c>
      <c r="F74" s="133"/>
      <c r="G74" s="1"/>
    </row>
    <row r="75" spans="1:7" ht="13.5">
      <c r="A75" s="8" t="s">
        <v>10</v>
      </c>
      <c r="B75" s="130">
        <v>0</v>
      </c>
      <c r="C75" s="143"/>
      <c r="D75" s="46">
        <f t="shared" si="0"/>
        <v>0</v>
      </c>
      <c r="E75" s="73">
        <f t="shared" si="1"/>
        <v>0</v>
      </c>
      <c r="F75" s="133"/>
      <c r="G75" s="1"/>
    </row>
    <row r="76" spans="1:7" ht="13.5">
      <c r="A76" s="8" t="s">
        <v>72</v>
      </c>
      <c r="B76" s="131">
        <v>0</v>
      </c>
      <c r="C76" s="143"/>
      <c r="D76" s="46">
        <f t="shared" si="0"/>
        <v>0</v>
      </c>
      <c r="E76" s="73">
        <f t="shared" si="1"/>
        <v>0</v>
      </c>
      <c r="F76" s="133"/>
      <c r="G76" s="1"/>
    </row>
    <row r="77" spans="1:7" ht="27.75">
      <c r="A77" s="8" t="s">
        <v>41</v>
      </c>
      <c r="B77" s="131">
        <v>0</v>
      </c>
      <c r="C77" s="143"/>
      <c r="D77" s="46">
        <f t="shared" si="0"/>
        <v>0</v>
      </c>
      <c r="E77" s="73">
        <f t="shared" si="1"/>
        <v>0</v>
      </c>
      <c r="F77" s="133" t="s">
        <v>119</v>
      </c>
      <c r="G77" s="1"/>
    </row>
    <row r="78" spans="1:7" ht="13.5">
      <c r="A78" s="8" t="s">
        <v>71</v>
      </c>
      <c r="B78" s="131">
        <v>0</v>
      </c>
      <c r="C78" s="131">
        <v>0</v>
      </c>
      <c r="D78" s="46">
        <f>B78+C78*BodyCountLB</f>
        <v>0</v>
      </c>
      <c r="E78" s="73">
        <f>B78+C78*BodyCountUB</f>
        <v>0</v>
      </c>
      <c r="F78" s="133"/>
      <c r="G78" s="1"/>
    </row>
    <row r="79" spans="1:7" ht="13.5">
      <c r="A79" s="8" t="s">
        <v>42</v>
      </c>
      <c r="B79" s="131">
        <v>0</v>
      </c>
      <c r="C79" s="131">
        <v>0</v>
      </c>
      <c r="D79" s="46">
        <f>B79+C79*BodyCountLB</f>
        <v>0</v>
      </c>
      <c r="E79" s="73">
        <f>B79+C79*BodyCountUB</f>
        <v>0</v>
      </c>
      <c r="F79" s="133"/>
      <c r="G79" s="1"/>
    </row>
    <row r="80" spans="1:7" ht="13.5">
      <c r="A80" s="8" t="s">
        <v>43</v>
      </c>
      <c r="B80" s="131">
        <v>0</v>
      </c>
      <c r="C80" s="131">
        <v>0</v>
      </c>
      <c r="D80" s="46">
        <f>B80+C80*BodyCountLB</f>
        <v>0</v>
      </c>
      <c r="E80" s="73">
        <f>B80+C80*BodyCountUB</f>
        <v>0</v>
      </c>
      <c r="F80" s="133"/>
      <c r="G80" s="1"/>
    </row>
    <row r="81" spans="1:7" ht="13.5">
      <c r="A81" s="8" t="s">
        <v>41</v>
      </c>
      <c r="B81" s="131">
        <v>0</v>
      </c>
      <c r="C81" s="131">
        <v>0</v>
      </c>
      <c r="D81" s="46">
        <f>B81+C81*BodyCountLB</f>
        <v>0</v>
      </c>
      <c r="E81" s="73">
        <f>B81+C81*BodyCountUB</f>
        <v>0</v>
      </c>
      <c r="F81" s="133"/>
      <c r="G81" s="1"/>
    </row>
    <row r="82" spans="1:6" ht="13.5">
      <c r="A82" s="12" t="s">
        <v>55</v>
      </c>
      <c r="B82" s="75"/>
      <c r="C82" s="54"/>
      <c r="D82" s="54">
        <f>SUM(D70:D81)</f>
        <v>0</v>
      </c>
      <c r="E82" s="54">
        <f>SUM(E70:E81)</f>
        <v>0</v>
      </c>
      <c r="F82" s="29"/>
    </row>
    <row r="83" spans="1:6" ht="13.5">
      <c r="A83" s="58" t="s">
        <v>56</v>
      </c>
      <c r="B83" s="75"/>
      <c r="C83" s="54"/>
      <c r="D83" s="115">
        <f>D82*ExchangeRate</f>
        <v>0</v>
      </c>
      <c r="E83" s="115">
        <f>E82*ExchangeRate</f>
        <v>0</v>
      </c>
      <c r="F83" s="29"/>
    </row>
    <row r="84" spans="1:6" ht="27.75">
      <c r="A84" s="66" t="s">
        <v>100</v>
      </c>
      <c r="B84" s="75"/>
      <c r="C84" s="54"/>
      <c r="D84" s="120">
        <f>D82/BodyCountLB</f>
        <v>0</v>
      </c>
      <c r="E84" s="121">
        <f>E82/BodyCountUB</f>
        <v>0</v>
      </c>
      <c r="F84" s="29"/>
    </row>
    <row r="85" spans="1:6" ht="27.75">
      <c r="A85" s="58" t="s">
        <v>99</v>
      </c>
      <c r="B85" s="75"/>
      <c r="C85" s="54"/>
      <c r="D85" s="115">
        <f>D83/BodyCountLB</f>
        <v>0</v>
      </c>
      <c r="E85" s="112">
        <f>E83/BodyCountUB</f>
        <v>0</v>
      </c>
      <c r="F85" s="29"/>
    </row>
    <row r="86" spans="1:6" ht="15" thickBot="1">
      <c r="A86" s="69"/>
      <c r="B86" s="84"/>
      <c r="C86" s="85"/>
      <c r="D86" s="86"/>
      <c r="E86" s="87"/>
      <c r="F86" s="38"/>
    </row>
    <row r="87" spans="1:6" ht="15" thickTop="1">
      <c r="A87" s="123"/>
      <c r="B87" s="124"/>
      <c r="C87" s="125"/>
      <c r="D87" s="126"/>
      <c r="E87" s="127"/>
      <c r="F87" s="128"/>
    </row>
    <row r="88" spans="1:6" ht="15" thickTop="1">
      <c r="A88" s="122" t="s">
        <v>26</v>
      </c>
      <c r="B88" s="88"/>
      <c r="C88" s="89"/>
      <c r="D88" s="90"/>
      <c r="E88" s="91"/>
      <c r="F88" s="68"/>
    </row>
    <row r="89" spans="1:7" ht="13.5">
      <c r="A89" s="12" t="s">
        <v>66</v>
      </c>
      <c r="B89" s="54"/>
      <c r="C89" s="46"/>
      <c r="D89" s="54">
        <f>D27+D42+D48+D55+D64+D82</f>
        <v>0</v>
      </c>
      <c r="E89" s="54">
        <f>E27+E42+E48+E55+E64+E82</f>
        <v>0</v>
      </c>
      <c r="F89" s="59"/>
      <c r="G89" s="8"/>
    </row>
    <row r="90" spans="1:7" s="61" customFormat="1" ht="27.75">
      <c r="A90" s="58" t="s">
        <v>67</v>
      </c>
      <c r="B90" s="76"/>
      <c r="C90" s="92"/>
      <c r="D90" s="115">
        <f>D28+D43+D49+D56+D65+D83</f>
        <v>0</v>
      </c>
      <c r="E90" s="115">
        <f>E28+E43+E49+E56+E65+E83</f>
        <v>0</v>
      </c>
      <c r="F90" s="70"/>
      <c r="G90" s="60"/>
    </row>
    <row r="91" spans="1:6" ht="27.75">
      <c r="A91" s="12" t="s">
        <v>102</v>
      </c>
      <c r="B91" s="54"/>
      <c r="C91" s="46"/>
      <c r="D91" s="54">
        <f>D89/PersonDaysLB</f>
        <v>0</v>
      </c>
      <c r="E91" s="54">
        <f>E89/PersonDaysUB</f>
        <v>0</v>
      </c>
      <c r="F91" s="29"/>
    </row>
    <row r="92" spans="1:7" s="61" customFormat="1" ht="27.75">
      <c r="A92" s="58" t="s">
        <v>53</v>
      </c>
      <c r="B92" s="76"/>
      <c r="C92" s="92"/>
      <c r="D92" s="115">
        <f>D90/PersonDaysLB</f>
        <v>0</v>
      </c>
      <c r="E92" s="115">
        <f>E90/PersonDaysUB</f>
        <v>0</v>
      </c>
      <c r="F92" s="70"/>
      <c r="G92" s="60"/>
    </row>
    <row r="93" spans="1:6" ht="27.75">
      <c r="A93" s="12" t="s">
        <v>46</v>
      </c>
      <c r="B93" s="54"/>
      <c r="C93" s="46"/>
      <c r="D93" s="54">
        <f>D89/BodyCountLB</f>
        <v>0</v>
      </c>
      <c r="E93" s="54">
        <f>E89/BodyCountUB</f>
        <v>0</v>
      </c>
      <c r="F93" s="29"/>
    </row>
    <row r="94" spans="1:7" s="61" customFormat="1" ht="27.75">
      <c r="A94" s="58" t="s">
        <v>98</v>
      </c>
      <c r="B94" s="76"/>
      <c r="C94" s="92"/>
      <c r="D94" s="115">
        <f>D90/BodyCountLB</f>
        <v>0</v>
      </c>
      <c r="E94" s="115">
        <f>E90/BodyCountUB</f>
        <v>0</v>
      </c>
      <c r="F94" s="70"/>
      <c r="G94" s="60"/>
    </row>
    <row r="95" spans="1:7" s="61" customFormat="1" ht="13.5">
      <c r="A95" s="58"/>
      <c r="B95" s="76"/>
      <c r="C95" s="92"/>
      <c r="D95" s="115"/>
      <c r="E95" s="115"/>
      <c r="F95" s="70"/>
      <c r="G95" s="60"/>
    </row>
    <row r="96" spans="1:6" ht="13.5">
      <c r="A96" s="122" t="s">
        <v>20</v>
      </c>
      <c r="B96" s="88"/>
      <c r="C96" s="89"/>
      <c r="D96" s="90"/>
      <c r="E96" s="91"/>
      <c r="F96" s="68"/>
    </row>
    <row r="97" spans="1:7" ht="13.5">
      <c r="A97" s="12" t="s">
        <v>21</v>
      </c>
      <c r="B97" s="54"/>
      <c r="C97" s="46"/>
      <c r="D97" s="54">
        <f>D89-D64</f>
        <v>0</v>
      </c>
      <c r="E97" s="54">
        <f>E89-E64</f>
        <v>0</v>
      </c>
      <c r="F97" s="59"/>
      <c r="G97" s="8"/>
    </row>
    <row r="98" spans="1:7" s="61" customFormat="1" ht="27.75">
      <c r="A98" s="58" t="s">
        <v>22</v>
      </c>
      <c r="B98" s="76"/>
      <c r="C98" s="92"/>
      <c r="D98" s="115">
        <f>D97*ExchangeRate</f>
        <v>0</v>
      </c>
      <c r="E98" s="115">
        <f>E97*ExchangeRate</f>
        <v>0</v>
      </c>
      <c r="F98" s="70"/>
      <c r="G98" s="60"/>
    </row>
    <row r="99" spans="1:6" ht="27.75">
      <c r="A99" s="12" t="s">
        <v>23</v>
      </c>
      <c r="B99" s="54"/>
      <c r="C99" s="46"/>
      <c r="D99" s="54">
        <f>D97/PersonDaysLB</f>
        <v>0</v>
      </c>
      <c r="E99" s="54">
        <f>E97/PersonDaysUB</f>
        <v>0</v>
      </c>
      <c r="F99" s="29"/>
    </row>
    <row r="100" spans="1:7" s="61" customFormat="1" ht="27.75">
      <c r="A100" s="58" t="s">
        <v>24</v>
      </c>
      <c r="B100" s="76"/>
      <c r="C100" s="92"/>
      <c r="D100" s="115">
        <f>D99*ExchangeRate</f>
        <v>0</v>
      </c>
      <c r="E100" s="115">
        <f>E99*ExchangeRate</f>
        <v>0</v>
      </c>
      <c r="F100" s="70"/>
      <c r="G100" s="60"/>
    </row>
    <row r="101" spans="1:6" ht="27.75">
      <c r="A101" s="12" t="s">
        <v>46</v>
      </c>
      <c r="B101" s="54"/>
      <c r="C101" s="46"/>
      <c r="D101" s="54">
        <f>D97/BodyCountLB</f>
        <v>0</v>
      </c>
      <c r="E101" s="54">
        <f>E97/BodyCountUB</f>
        <v>0</v>
      </c>
      <c r="F101" s="29"/>
    </row>
    <row r="102" spans="1:7" s="61" customFormat="1" ht="27.75">
      <c r="A102" s="58" t="s">
        <v>25</v>
      </c>
      <c r="B102" s="76"/>
      <c r="C102" s="92"/>
      <c r="D102" s="115">
        <f>D101*ExchangeRate</f>
        <v>0</v>
      </c>
      <c r="E102" s="115">
        <f>E101*ExchangeRate</f>
        <v>0</v>
      </c>
      <c r="F102" s="70"/>
      <c r="G102" s="60"/>
    </row>
    <row r="103" spans="1:6" ht="15" thickBot="1">
      <c r="A103" s="32"/>
      <c r="B103" s="85"/>
      <c r="C103" s="48"/>
      <c r="D103" s="85"/>
      <c r="E103" s="85"/>
      <c r="F103" s="38"/>
    </row>
    <row r="104" spans="1:7" s="65" customFormat="1" ht="15" thickTop="1">
      <c r="A104" s="35" t="s">
        <v>101</v>
      </c>
      <c r="B104" s="93"/>
      <c r="C104" s="94"/>
      <c r="D104" s="94"/>
      <c r="E104" s="95"/>
      <c r="F104" s="67"/>
      <c r="G104" s="64"/>
    </row>
    <row r="105" spans="1:7" s="2" customFormat="1" ht="13.5">
      <c r="A105" s="7"/>
      <c r="B105" s="96"/>
      <c r="C105" s="96"/>
      <c r="D105" s="96"/>
      <c r="E105" s="97"/>
      <c r="F105" s="19"/>
      <c r="G105" s="4"/>
    </row>
    <row r="106" spans="1:6" ht="13.5">
      <c r="A106" s="35" t="s">
        <v>44</v>
      </c>
      <c r="B106" s="78"/>
      <c r="C106" s="78"/>
      <c r="D106" s="78"/>
      <c r="E106" s="79"/>
      <c r="F106" s="18"/>
    </row>
    <row r="107" spans="1:6" ht="42">
      <c r="A107" s="8" t="s">
        <v>35</v>
      </c>
      <c r="B107" s="130">
        <v>0</v>
      </c>
      <c r="C107" s="114">
        <f>B107*ExchangeRate</f>
        <v>0</v>
      </c>
      <c r="D107" s="99"/>
      <c r="E107" s="100"/>
      <c r="F107" s="133" t="s">
        <v>61</v>
      </c>
    </row>
    <row r="108" spans="1:6" ht="42">
      <c r="A108" s="8" t="s">
        <v>0</v>
      </c>
      <c r="B108" s="131">
        <v>0</v>
      </c>
      <c r="C108" s="114">
        <f>B108*ExchangeRate</f>
        <v>0</v>
      </c>
      <c r="D108" s="99"/>
      <c r="E108" s="100"/>
      <c r="F108" s="133" t="s">
        <v>61</v>
      </c>
    </row>
    <row r="109" spans="1:6" ht="13.5">
      <c r="A109" s="36"/>
      <c r="B109" s="47"/>
      <c r="C109" s="47"/>
      <c r="D109" s="101"/>
      <c r="E109" s="102"/>
      <c r="F109" s="37"/>
    </row>
    <row r="110" spans="1:7" s="65" customFormat="1" ht="13.5">
      <c r="A110" s="62" t="s">
        <v>93</v>
      </c>
      <c r="B110" s="103"/>
      <c r="C110" s="103"/>
      <c r="D110" s="104"/>
      <c r="E110" s="105"/>
      <c r="F110" s="63"/>
      <c r="G110" s="64"/>
    </row>
    <row r="111" spans="1:5" ht="12" customHeight="1">
      <c r="A111" s="30" t="s">
        <v>120</v>
      </c>
      <c r="B111" s="130">
        <v>0</v>
      </c>
      <c r="C111" s="114">
        <f>B111*ExchangeRate</f>
        <v>0</v>
      </c>
      <c r="D111" s="106"/>
      <c r="E111" s="107"/>
    </row>
    <row r="112" spans="1:6" ht="27.75">
      <c r="A112" s="31" t="s">
        <v>117</v>
      </c>
      <c r="B112" s="130">
        <v>0</v>
      </c>
      <c r="C112" s="98"/>
      <c r="D112" s="108"/>
      <c r="E112" s="109"/>
      <c r="F112" s="20"/>
    </row>
    <row r="113" spans="1:6" ht="27.75">
      <c r="A113" s="30" t="s">
        <v>121</v>
      </c>
      <c r="B113" s="130">
        <v>0</v>
      </c>
      <c r="C113" s="114">
        <f>B113*ExchangeRate</f>
        <v>0</v>
      </c>
      <c r="D113" s="108"/>
      <c r="E113" s="109"/>
      <c r="F113" s="20"/>
    </row>
    <row r="114" spans="1:6" ht="27.75">
      <c r="A114" s="30" t="s">
        <v>122</v>
      </c>
      <c r="B114" s="130">
        <v>0</v>
      </c>
      <c r="C114" s="114">
        <f>B114*ExchangeRate</f>
        <v>0</v>
      </c>
      <c r="D114" s="106"/>
      <c r="E114" s="107"/>
      <c r="F114" s="20"/>
    </row>
    <row r="115" spans="1:6" ht="15" thickBot="1">
      <c r="A115" s="13"/>
      <c r="B115" s="85"/>
      <c r="C115" s="48"/>
      <c r="D115" s="110"/>
      <c r="E115" s="111"/>
      <c r="F115" s="17"/>
    </row>
    <row r="116" spans="1:7" s="2" customFormat="1" ht="15" thickTop="1">
      <c r="A116" s="14"/>
      <c r="B116" s="27"/>
      <c r="C116" s="28"/>
      <c r="D116" s="28"/>
      <c r="E116" s="28"/>
      <c r="F116" s="21"/>
      <c r="G116" s="4"/>
    </row>
    <row r="117" spans="1:6" ht="13.5">
      <c r="A117" s="1"/>
      <c r="B117" s="25"/>
      <c r="E117" s="24"/>
      <c r="F117" s="22"/>
    </row>
    <row r="118" spans="1:6" ht="13.5">
      <c r="A118" s="1"/>
      <c r="B118" s="25"/>
      <c r="E118" s="24"/>
      <c r="F118" s="22"/>
    </row>
    <row r="119" spans="1:6" ht="13.5">
      <c r="A119" s="1"/>
      <c r="B119" s="25"/>
      <c r="E119" s="24"/>
      <c r="F119" s="22"/>
    </row>
    <row r="120" spans="1:6" ht="13.5">
      <c r="A120" s="1"/>
      <c r="B120" s="25"/>
      <c r="E120" s="24"/>
      <c r="F120" s="22"/>
    </row>
    <row r="121" spans="1:6" ht="13.5">
      <c r="A121" s="1"/>
      <c r="B121" s="25"/>
      <c r="E121" s="24"/>
      <c r="F121" s="22"/>
    </row>
    <row r="122" spans="1:6" ht="13.5">
      <c r="A122" s="1"/>
      <c r="B122" s="25"/>
      <c r="E122" s="24"/>
      <c r="F122" s="22"/>
    </row>
    <row r="123" spans="1:6" ht="13.5">
      <c r="A123" s="1"/>
      <c r="B123" s="25"/>
      <c r="E123" s="24"/>
      <c r="F123" s="22"/>
    </row>
    <row r="124" spans="1:6" ht="13.5">
      <c r="A124" s="1"/>
      <c r="B124" s="25"/>
      <c r="E124" s="24"/>
      <c r="F124" s="22"/>
    </row>
    <row r="125" spans="1:6" ht="13.5">
      <c r="A125" s="1"/>
      <c r="B125" s="25"/>
      <c r="E125" s="24"/>
      <c r="F125" s="22"/>
    </row>
    <row r="126" spans="1:6" ht="13.5">
      <c r="A126" s="1"/>
      <c r="B126" s="25"/>
      <c r="E126" s="24"/>
      <c r="F126" s="22"/>
    </row>
    <row r="127" spans="1:6" ht="13.5">
      <c r="A127" s="1"/>
      <c r="B127" s="25"/>
      <c r="E127" s="24"/>
      <c r="F127" s="22"/>
    </row>
    <row r="128" spans="1:6" ht="13.5">
      <c r="A128" s="1"/>
      <c r="B128" s="25"/>
      <c r="E128" s="24"/>
      <c r="F128" s="22"/>
    </row>
    <row r="129" spans="1:7" ht="13.5">
      <c r="A129" s="1"/>
      <c r="B129" s="25"/>
      <c r="E129" s="24"/>
      <c r="F129" s="22"/>
      <c r="G129" s="1"/>
    </row>
    <row r="130" spans="1:7" ht="13.5">
      <c r="A130" s="1"/>
      <c r="B130" s="25"/>
      <c r="E130" s="24"/>
      <c r="F130" s="22"/>
      <c r="G130" s="1"/>
    </row>
    <row r="131" spans="1:7" ht="13.5">
      <c r="A131" s="1"/>
      <c r="B131" s="25"/>
      <c r="E131" s="24"/>
      <c r="F131" s="22"/>
      <c r="G131" s="1"/>
    </row>
    <row r="132" spans="1:7" ht="13.5">
      <c r="A132" s="1"/>
      <c r="B132" s="25"/>
      <c r="E132" s="24"/>
      <c r="F132" s="22"/>
      <c r="G132" s="1"/>
    </row>
    <row r="133" spans="1:7" ht="13.5">
      <c r="A133" s="1"/>
      <c r="E133" s="24"/>
      <c r="F133" s="22"/>
      <c r="G133" s="1"/>
    </row>
    <row r="134" spans="1:7" ht="13.5">
      <c r="A134" s="1"/>
      <c r="E134" s="24"/>
      <c r="F134" s="22"/>
      <c r="G134" s="1"/>
    </row>
    <row r="135" spans="1:7" ht="13.5">
      <c r="A135" s="1"/>
      <c r="E135" s="24"/>
      <c r="F135" s="22"/>
      <c r="G135" s="1"/>
    </row>
    <row r="136" spans="1:7" ht="13.5">
      <c r="A136" s="1"/>
      <c r="E136" s="24"/>
      <c r="F136" s="22"/>
      <c r="G136" s="1"/>
    </row>
    <row r="137" spans="1:7" ht="13.5">
      <c r="A137" s="1"/>
      <c r="E137" s="24"/>
      <c r="F137" s="22"/>
      <c r="G137" s="1"/>
    </row>
    <row r="138" spans="1:7" ht="13.5">
      <c r="A138" s="1"/>
      <c r="E138" s="24"/>
      <c r="F138" s="22"/>
      <c r="G138" s="1"/>
    </row>
    <row r="139" spans="1:7" ht="13.5">
      <c r="A139" s="1"/>
      <c r="E139" s="24"/>
      <c r="F139" s="22"/>
      <c r="G139" s="1"/>
    </row>
    <row r="140" spans="1:7" ht="13.5">
      <c r="A140" s="1"/>
      <c r="E140" s="24"/>
      <c r="F140" s="22"/>
      <c r="G140" s="1"/>
    </row>
    <row r="141" spans="1:7" ht="13.5">
      <c r="A141" s="1"/>
      <c r="E141" s="24"/>
      <c r="F141" s="22"/>
      <c r="G141" s="1"/>
    </row>
    <row r="142" spans="1:7" ht="13.5">
      <c r="A142" s="1"/>
      <c r="E142" s="24"/>
      <c r="F142" s="22"/>
      <c r="G142" s="1"/>
    </row>
    <row r="143" spans="1:7" ht="13.5">
      <c r="A143" s="1"/>
      <c r="E143" s="24"/>
      <c r="F143" s="22"/>
      <c r="G143" s="1"/>
    </row>
    <row r="144" spans="1:7" ht="13.5">
      <c r="A144" s="1"/>
      <c r="E144" s="24"/>
      <c r="F144" s="22"/>
      <c r="G144" s="1"/>
    </row>
    <row r="145" spans="1:7" ht="13.5">
      <c r="A145" s="1"/>
      <c r="E145" s="24"/>
      <c r="F145" s="22"/>
      <c r="G145" s="1"/>
    </row>
    <row r="146" spans="1:7" ht="13.5">
      <c r="A146" s="1"/>
      <c r="E146" s="24"/>
      <c r="F146" s="22"/>
      <c r="G146" s="1"/>
    </row>
    <row r="147" spans="1:7" ht="13.5">
      <c r="A147" s="1"/>
      <c r="E147" s="24"/>
      <c r="F147" s="22"/>
      <c r="G147" s="1"/>
    </row>
    <row r="148" spans="1:7" ht="13.5">
      <c r="A148" s="1"/>
      <c r="E148" s="24"/>
      <c r="F148" s="22"/>
      <c r="G148" s="1"/>
    </row>
    <row r="149" spans="1:7" ht="13.5">
      <c r="A149" s="1"/>
      <c r="E149" s="24"/>
      <c r="F149" s="22"/>
      <c r="G149" s="1"/>
    </row>
    <row r="150" spans="1:7" ht="13.5">
      <c r="A150" s="1"/>
      <c r="E150" s="24"/>
      <c r="F150" s="22"/>
      <c r="G150" s="1"/>
    </row>
    <row r="151" spans="1:7" ht="13.5">
      <c r="A151" s="1"/>
      <c r="E151" s="24"/>
      <c r="F151" s="22"/>
      <c r="G151" s="1"/>
    </row>
    <row r="152" spans="1:7" ht="13.5">
      <c r="A152" s="1"/>
      <c r="E152" s="24"/>
      <c r="F152" s="22"/>
      <c r="G152" s="1"/>
    </row>
    <row r="153" spans="1:7" ht="13.5">
      <c r="A153" s="1"/>
      <c r="E153" s="24"/>
      <c r="F153" s="22"/>
      <c r="G153" s="1"/>
    </row>
    <row r="154" spans="1:7" ht="13.5">
      <c r="A154" s="1"/>
      <c r="E154" s="24"/>
      <c r="F154" s="22"/>
      <c r="G154" s="1"/>
    </row>
    <row r="155" spans="1:7" ht="13.5">
      <c r="A155" s="1"/>
      <c r="E155" s="24"/>
      <c r="F155" s="22"/>
      <c r="G155" s="1"/>
    </row>
    <row r="156" spans="1:7" ht="13.5">
      <c r="A156" s="1"/>
      <c r="E156" s="24"/>
      <c r="F156" s="22"/>
      <c r="G156" s="1"/>
    </row>
    <row r="157" spans="1:7" ht="13.5">
      <c r="A157" s="1"/>
      <c r="E157" s="24"/>
      <c r="F157" s="22"/>
      <c r="G157" s="1"/>
    </row>
    <row r="158" spans="1:7" ht="13.5">
      <c r="A158" s="1"/>
      <c r="E158" s="24"/>
      <c r="F158" s="22"/>
      <c r="G158" s="1"/>
    </row>
    <row r="159" spans="1:7" ht="13.5">
      <c r="A159" s="1"/>
      <c r="E159" s="24"/>
      <c r="F159" s="22"/>
      <c r="G159" s="1"/>
    </row>
    <row r="160" spans="1:7" ht="13.5">
      <c r="A160" s="1"/>
      <c r="E160" s="24"/>
      <c r="F160" s="22"/>
      <c r="G160" s="1"/>
    </row>
    <row r="161" spans="1:7" ht="13.5">
      <c r="A161" s="1"/>
      <c r="E161" s="24"/>
      <c r="F161" s="22"/>
      <c r="G161" s="1"/>
    </row>
    <row r="162" spans="1:7" ht="13.5">
      <c r="A162" s="1"/>
      <c r="E162" s="24"/>
      <c r="F162" s="22"/>
      <c r="G162" s="1"/>
    </row>
    <row r="163" spans="1:7" ht="13.5">
      <c r="A163" s="1"/>
      <c r="E163" s="24"/>
      <c r="F163" s="22"/>
      <c r="G163" s="1"/>
    </row>
    <row r="164" spans="1:7" ht="13.5">
      <c r="A164" s="1"/>
      <c r="E164" s="24"/>
      <c r="F164" s="22"/>
      <c r="G164" s="1"/>
    </row>
    <row r="165" spans="1:7" ht="13.5">
      <c r="A165" s="1"/>
      <c r="E165" s="24"/>
      <c r="F165" s="22"/>
      <c r="G165" s="1"/>
    </row>
    <row r="166" spans="1:7" ht="13.5">
      <c r="A166" s="1"/>
      <c r="E166" s="24"/>
      <c r="F166" s="22"/>
      <c r="G166" s="1"/>
    </row>
    <row r="167" spans="1:7" ht="13.5">
      <c r="A167" s="1"/>
      <c r="E167" s="24"/>
      <c r="F167" s="22"/>
      <c r="G167" s="1"/>
    </row>
    <row r="168" spans="1:7" ht="13.5">
      <c r="A168" s="1"/>
      <c r="E168" s="24"/>
      <c r="F168" s="22"/>
      <c r="G168" s="1"/>
    </row>
    <row r="169" spans="1:7" ht="13.5">
      <c r="A169" s="1"/>
      <c r="E169" s="24"/>
      <c r="F169" s="22"/>
      <c r="G169" s="1"/>
    </row>
    <row r="170" spans="1:7" ht="13.5">
      <c r="A170" s="1"/>
      <c r="E170" s="24"/>
      <c r="F170" s="22"/>
      <c r="G170" s="1"/>
    </row>
    <row r="171" spans="1:7" ht="13.5">
      <c r="A171" s="1"/>
      <c r="E171" s="24"/>
      <c r="F171" s="22"/>
      <c r="G171" s="1"/>
    </row>
    <row r="172" spans="1:7" ht="13.5">
      <c r="A172" s="1"/>
      <c r="E172" s="24"/>
      <c r="F172" s="22"/>
      <c r="G172" s="1"/>
    </row>
    <row r="173" spans="1:7" ht="13.5">
      <c r="A173" s="1"/>
      <c r="E173" s="24"/>
      <c r="F173" s="22"/>
      <c r="G173" s="1"/>
    </row>
    <row r="174" spans="1:7" ht="13.5">
      <c r="A174" s="1"/>
      <c r="E174" s="24"/>
      <c r="F174" s="22"/>
      <c r="G174" s="1"/>
    </row>
    <row r="175" spans="1:7" ht="13.5">
      <c r="A175" s="1"/>
      <c r="E175" s="24"/>
      <c r="F175" s="22"/>
      <c r="G175" s="1"/>
    </row>
    <row r="176" spans="1:7" ht="13.5">
      <c r="A176" s="1"/>
      <c r="E176" s="24"/>
      <c r="F176" s="22"/>
      <c r="G176" s="1"/>
    </row>
    <row r="177" spans="1:7" ht="13.5">
      <c r="A177" s="1"/>
      <c r="E177" s="24"/>
      <c r="F177" s="22"/>
      <c r="G177" s="1"/>
    </row>
    <row r="178" spans="1:7" ht="13.5">
      <c r="A178" s="1"/>
      <c r="E178" s="24"/>
      <c r="F178" s="22"/>
      <c r="G178" s="1"/>
    </row>
    <row r="179" spans="1:7" ht="13.5">
      <c r="A179" s="1"/>
      <c r="E179" s="24"/>
      <c r="F179" s="22"/>
      <c r="G179" s="1"/>
    </row>
    <row r="180" spans="1:7" ht="13.5">
      <c r="A180" s="1"/>
      <c r="E180" s="24"/>
      <c r="F180" s="22"/>
      <c r="G180" s="1"/>
    </row>
    <row r="181" spans="1:7" ht="13.5">
      <c r="A181" s="1"/>
      <c r="E181" s="24"/>
      <c r="F181" s="22"/>
      <c r="G181" s="1"/>
    </row>
    <row r="182" spans="1:7" ht="13.5">
      <c r="A182" s="1"/>
      <c r="E182" s="24"/>
      <c r="F182" s="22"/>
      <c r="G182" s="1"/>
    </row>
    <row r="183" spans="1:7" ht="13.5">
      <c r="A183" s="1"/>
      <c r="E183" s="24"/>
      <c r="F183" s="22"/>
      <c r="G183" s="1"/>
    </row>
    <row r="184" spans="1:7" ht="13.5">
      <c r="A184" s="1"/>
      <c r="E184" s="24"/>
      <c r="F184" s="22"/>
      <c r="G184" s="1"/>
    </row>
    <row r="185" spans="1:7" ht="13.5">
      <c r="A185" s="1"/>
      <c r="E185" s="24"/>
      <c r="F185" s="22"/>
      <c r="G185" s="1"/>
    </row>
    <row r="186" spans="1:7" ht="13.5">
      <c r="A186" s="1"/>
      <c r="E186" s="24"/>
      <c r="F186" s="22"/>
      <c r="G186" s="1"/>
    </row>
    <row r="187" spans="1:7" ht="13.5">
      <c r="A187" s="1"/>
      <c r="E187" s="24"/>
      <c r="F187" s="22"/>
      <c r="G187" s="1"/>
    </row>
    <row r="188" spans="1:7" ht="13.5">
      <c r="A188" s="1"/>
      <c r="E188" s="24"/>
      <c r="F188" s="22"/>
      <c r="G188" s="1"/>
    </row>
  </sheetData>
  <sheetProtection/>
  <mergeCells count="15">
    <mergeCell ref="C35:C36"/>
    <mergeCell ref="D35:D36"/>
    <mergeCell ref="E35:E36"/>
    <mergeCell ref="A4:F4"/>
    <mergeCell ref="A1:F1"/>
    <mergeCell ref="B3:F3"/>
    <mergeCell ref="A5:F5"/>
    <mergeCell ref="F37:F39"/>
    <mergeCell ref="A2:F2"/>
    <mergeCell ref="D6:F6"/>
    <mergeCell ref="B7:C7"/>
    <mergeCell ref="D7:E7"/>
    <mergeCell ref="F33:F36"/>
    <mergeCell ref="A35:A36"/>
    <mergeCell ref="B35:B36"/>
  </mergeCells>
  <printOptions gridLines="1" horizontalCentered="1"/>
  <pageMargins left="0.24" right="0.39" top="0.98" bottom="0.79" header="0.5" footer="0.25"/>
  <pageSetup fitToHeight="5" orientation="landscape" scale="82"/>
  <headerFooter alignWithMargins="0">
    <oddHeader xml:space="preserve">&amp;C&amp;"Lucida Grande,Regular"&amp;K000000Conference Expenses Worksheet for INSERT NAME OF CONFERENCE, CITY, AND YEAR
   &amp;"Times New Roman,Regular"                              </oddHeader>
    <oddFooter>&amp;L&amp;"Optima,Regular"&amp;K000000Template revised 2013-07-17&amp;R&amp;"Optima,Regular"&amp;K000000Page &amp;P</oddFooter>
  </headerFooter>
  <rowBreaks count="2" manualBreakCount="2">
    <brk id="16" max="255" man="1"/>
    <brk id="68" max="5" man="1"/>
  </rowBreaks>
  <ignoredErrors>
    <ignoredError sqref="D71:E71"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2013-07-23T15:07:25Z</cp:lastPrinted>
  <dcterms:created xsi:type="dcterms:W3CDTF">1999-05-19T14:12:27Z</dcterms:created>
  <dcterms:modified xsi:type="dcterms:W3CDTF">2016-06-22T17:17:49Z</dcterms:modified>
  <cp:category/>
  <cp:version/>
  <cp:contentType/>
  <cp:contentStatus/>
</cp:coreProperties>
</file>